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tiePCBDeRegenbo\Downloads\"/>
    </mc:Choice>
  </mc:AlternateContent>
  <xr:revisionPtr revIDLastSave="0" documentId="13_ncr:1_{53961C8E-6D60-44C3-9A25-A1B0B1CDE97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namen" sheetId="11" r:id="rId1"/>
    <sheet name="scores" sheetId="27" r:id="rId2"/>
    <sheet name="leerlingprofiel" sheetId="23" r:id="rId3"/>
  </sheets>
  <definedNames>
    <definedName name="_xlnm.Print_Area" localSheetId="2">leerlingprofiel!$D$2:$F$39</definedName>
    <definedName name="_xlnm.Print_Area" localSheetId="1">scores!$B$2:$O$73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4" i="27" l="1"/>
  <c r="L54" i="27"/>
  <c r="M54" i="27"/>
  <c r="N54" i="27"/>
  <c r="O54" i="27"/>
  <c r="N53" i="27"/>
  <c r="O53" i="27"/>
  <c r="M52" i="27"/>
  <c r="N52" i="27"/>
  <c r="O52" i="27"/>
  <c r="E51" i="27"/>
  <c r="F51" i="27"/>
  <c r="G51" i="27"/>
  <c r="H51" i="27"/>
  <c r="I51" i="27"/>
  <c r="J51" i="27"/>
  <c r="K51" i="27"/>
  <c r="K48" i="27" s="1"/>
  <c r="L51" i="27"/>
  <c r="L47" i="27" s="1"/>
  <c r="M51" i="27"/>
  <c r="M53" i="27" s="1"/>
  <c r="N51" i="27"/>
  <c r="O51" i="27"/>
  <c r="O44" i="27" s="1"/>
  <c r="M49" i="27"/>
  <c r="N49" i="27"/>
  <c r="O49" i="27"/>
  <c r="P49" i="27"/>
  <c r="Q49" i="27"/>
  <c r="R49" i="27"/>
  <c r="S49" i="27"/>
  <c r="T49" i="27"/>
  <c r="U49" i="27"/>
  <c r="V49" i="27"/>
  <c r="W49" i="27"/>
  <c r="X49" i="27"/>
  <c r="Y49" i="27"/>
  <c r="Z49" i="27"/>
  <c r="AA49" i="27"/>
  <c r="M48" i="27"/>
  <c r="N48" i="27"/>
  <c r="O48" i="27"/>
  <c r="M47" i="27"/>
  <c r="N47" i="27"/>
  <c r="O47" i="27"/>
  <c r="M46" i="27"/>
  <c r="N46" i="27"/>
  <c r="O46" i="27"/>
  <c r="M45" i="27"/>
  <c r="N45" i="27"/>
  <c r="O45" i="27"/>
  <c r="M44" i="27"/>
  <c r="N44" i="27"/>
  <c r="C7" i="27"/>
  <c r="X7" i="27" s="1"/>
  <c r="C8" i="27"/>
  <c r="X8" i="27" s="1"/>
  <c r="C9" i="27"/>
  <c r="T9" i="27" s="1"/>
  <c r="C10" i="27"/>
  <c r="V10" i="27" s="1"/>
  <c r="C11" i="27"/>
  <c r="X11" i="27" s="1"/>
  <c r="C12" i="27"/>
  <c r="U12" i="27" s="1"/>
  <c r="C13" i="27"/>
  <c r="P13" i="27" s="1"/>
  <c r="C14" i="27"/>
  <c r="S14" i="27" s="1"/>
  <c r="C15" i="27"/>
  <c r="P15" i="27" s="1"/>
  <c r="C16" i="27"/>
  <c r="U16" i="27" s="1"/>
  <c r="C37" i="27"/>
  <c r="P37" i="27" s="1"/>
  <c r="C36" i="27"/>
  <c r="X36" i="27" s="1"/>
  <c r="C35" i="27"/>
  <c r="Q35" i="27" s="1"/>
  <c r="C34" i="27"/>
  <c r="S34" i="27" s="1"/>
  <c r="C33" i="27"/>
  <c r="U33" i="27" s="1"/>
  <c r="C32" i="27"/>
  <c r="R32" i="27" s="1"/>
  <c r="C31" i="27"/>
  <c r="C30" i="27"/>
  <c r="X30" i="27" s="1"/>
  <c r="C29" i="27"/>
  <c r="P29" i="27" s="1"/>
  <c r="C28" i="27"/>
  <c r="S28" i="27" s="1"/>
  <c r="C27" i="27"/>
  <c r="R27" i="27" s="1"/>
  <c r="C26" i="27"/>
  <c r="C25" i="27"/>
  <c r="C24" i="27"/>
  <c r="U24" i="27" s="1"/>
  <c r="C23" i="27"/>
  <c r="Q23" i="27" s="1"/>
  <c r="C22" i="27"/>
  <c r="U22" i="27" s="1"/>
  <c r="C21" i="27"/>
  <c r="V21" i="27" s="1"/>
  <c r="C20" i="27"/>
  <c r="W20" i="27" s="1"/>
  <c r="C19" i="27"/>
  <c r="R19" i="27" s="1"/>
  <c r="C18" i="27"/>
  <c r="W18" i="27" s="1"/>
  <c r="C17" i="27"/>
  <c r="P17" i="27" s="1"/>
  <c r="C41" i="27"/>
  <c r="T41" i="27" s="1"/>
  <c r="C40" i="27"/>
  <c r="Y40" i="27" s="1"/>
  <c r="C39" i="27"/>
  <c r="R39" i="27" s="1"/>
  <c r="C38" i="27"/>
  <c r="Y38" i="27" s="1"/>
  <c r="Q33" i="27"/>
  <c r="Q27" i="27"/>
  <c r="Q24" i="27"/>
  <c r="P8" i="27"/>
  <c r="P9" i="27"/>
  <c r="P12" i="27"/>
  <c r="P34" i="27"/>
  <c r="P23" i="27"/>
  <c r="P18" i="27"/>
  <c r="D51" i="27"/>
  <c r="S7" i="27"/>
  <c r="E42" i="27"/>
  <c r="F42" i="27"/>
  <c r="N60" i="27"/>
  <c r="O42" i="27"/>
  <c r="O60" i="27"/>
  <c r="D42" i="27"/>
  <c r="Y7" i="27"/>
  <c r="W30" i="27"/>
  <c r="V30" i="27"/>
  <c r="U7" i="27"/>
  <c r="T30" i="27"/>
  <c r="S30" i="27"/>
  <c r="S9" i="27"/>
  <c r="S12" i="27"/>
  <c r="T12" i="27"/>
  <c r="X12" i="27"/>
  <c r="Y12" i="27"/>
  <c r="S13" i="27"/>
  <c r="T13" i="27"/>
  <c r="V14" i="27"/>
  <c r="T15" i="27"/>
  <c r="X15" i="27"/>
  <c r="Y15" i="27"/>
  <c r="S16" i="27"/>
  <c r="T16" i="27"/>
  <c r="U17" i="27"/>
  <c r="V17" i="27"/>
  <c r="W17" i="27"/>
  <c r="U18" i="27"/>
  <c r="V18" i="27"/>
  <c r="S23" i="27"/>
  <c r="T23" i="27"/>
  <c r="X23" i="27"/>
  <c r="Y23" i="27"/>
  <c r="T24" i="27"/>
  <c r="U25" i="27"/>
  <c r="V25" i="27"/>
  <c r="U26" i="27"/>
  <c r="V26" i="27"/>
  <c r="W26" i="27"/>
  <c r="T27" i="27"/>
  <c r="U27" i="27"/>
  <c r="V27" i="27"/>
  <c r="V29" i="27"/>
  <c r="W29" i="27"/>
  <c r="S31" i="27"/>
  <c r="S32" i="27"/>
  <c r="S33" i="27"/>
  <c r="T33" i="27"/>
  <c r="V34" i="27"/>
  <c r="W34" i="27"/>
  <c r="X34" i="27"/>
  <c r="Y34" i="27"/>
  <c r="Y35" i="27"/>
  <c r="W36" i="27"/>
  <c r="S39" i="27"/>
  <c r="X39" i="27"/>
  <c r="S40" i="27"/>
  <c r="U41" i="27"/>
  <c r="G42" i="27"/>
  <c r="H42" i="27"/>
  <c r="I42" i="27"/>
  <c r="J42" i="27"/>
  <c r="K42" i="27"/>
  <c r="L42" i="27"/>
  <c r="M42" i="27"/>
  <c r="N42" i="27"/>
  <c r="F2" i="23"/>
  <c r="C4" i="23"/>
  <c r="C5" i="23"/>
  <c r="C6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37" i="23"/>
  <c r="C38" i="23"/>
  <c r="C37" i="11"/>
  <c r="S24" i="27" l="1"/>
  <c r="W41" i="27"/>
  <c r="Y33" i="27"/>
  <c r="Y29" i="27"/>
  <c r="Y17" i="27"/>
  <c r="Y13" i="27"/>
  <c r="U9" i="27"/>
  <c r="Y30" i="27"/>
  <c r="P36" i="27"/>
  <c r="Q30" i="27"/>
  <c r="L46" i="27"/>
  <c r="U14" i="27"/>
  <c r="I44" i="27" s="1"/>
  <c r="V41" i="27"/>
  <c r="X29" i="27"/>
  <c r="X17" i="27"/>
  <c r="U13" i="27"/>
  <c r="P39" i="27"/>
  <c r="Q32" i="27"/>
  <c r="K46" i="27"/>
  <c r="L52" i="27"/>
  <c r="K52" i="27"/>
  <c r="L53" i="27"/>
  <c r="Y14" i="27"/>
  <c r="Y32" i="27"/>
  <c r="V28" i="27"/>
  <c r="X21" i="27"/>
  <c r="X14" i="27"/>
  <c r="P21" i="27"/>
  <c r="Y39" i="27"/>
  <c r="T32" i="27"/>
  <c r="V20" i="27"/>
  <c r="S17" i="27"/>
  <c r="W14" i="27"/>
  <c r="P22" i="27"/>
  <c r="Q8" i="27"/>
  <c r="K47" i="27"/>
  <c r="K53" i="27"/>
  <c r="L48" i="27"/>
  <c r="K49" i="27"/>
  <c r="K45" i="27"/>
  <c r="L44" i="27"/>
  <c r="K44" i="27"/>
  <c r="L49" i="27"/>
  <c r="L45" i="27"/>
  <c r="V19" i="27"/>
  <c r="Y22" i="27"/>
  <c r="T17" i="27"/>
  <c r="W19" i="27"/>
  <c r="X22" i="27"/>
  <c r="P16" i="27"/>
  <c r="X19" i="27"/>
  <c r="S22" i="27"/>
  <c r="P20" i="27"/>
  <c r="S15" i="27"/>
  <c r="T14" i="27"/>
  <c r="P14" i="27"/>
  <c r="U8" i="27"/>
  <c r="V7" i="27"/>
  <c r="W7" i="27"/>
  <c r="T7" i="27"/>
  <c r="H52" i="27" s="1"/>
  <c r="H53" i="27" s="1"/>
  <c r="Q41" i="27"/>
  <c r="AA41" i="27"/>
  <c r="Z41" i="27"/>
  <c r="R36" i="27"/>
  <c r="Z36" i="27"/>
  <c r="AA36" i="27"/>
  <c r="R37" i="27"/>
  <c r="Z37" i="27"/>
  <c r="AA37" i="27"/>
  <c r="Y37" i="27"/>
  <c r="V35" i="27"/>
  <c r="U34" i="27"/>
  <c r="T29" i="27"/>
  <c r="W23" i="27"/>
  <c r="V22" i="27"/>
  <c r="Y20" i="27"/>
  <c r="X13" i="27"/>
  <c r="W12" i="27"/>
  <c r="P41" i="27"/>
  <c r="P27" i="27"/>
  <c r="Q12" i="27"/>
  <c r="Q34" i="27"/>
  <c r="R17" i="27"/>
  <c r="AA17" i="27"/>
  <c r="Z17" i="27"/>
  <c r="R24" i="27"/>
  <c r="Z24" i="27"/>
  <c r="AA24" i="27"/>
  <c r="R31" i="27"/>
  <c r="Z31" i="27"/>
  <c r="AA31" i="27"/>
  <c r="R16" i="27"/>
  <c r="AA16" i="27"/>
  <c r="Z16" i="27"/>
  <c r="R8" i="27"/>
  <c r="Z8" i="27"/>
  <c r="AA8" i="27"/>
  <c r="R40" i="27"/>
  <c r="Z40" i="27"/>
  <c r="AA40" i="27"/>
  <c r="R28" i="27"/>
  <c r="Z28" i="27"/>
  <c r="AA28" i="27"/>
  <c r="P11" i="27"/>
  <c r="Z11" i="27"/>
  <c r="AA11" i="27"/>
  <c r="W21" i="27"/>
  <c r="R10" i="27"/>
  <c r="Z10" i="27"/>
  <c r="AA10" i="27"/>
  <c r="W35" i="27"/>
  <c r="U29" i="27"/>
  <c r="W22" i="27"/>
  <c r="W10" i="27"/>
  <c r="P40" i="27"/>
  <c r="R9" i="27"/>
  <c r="AA9" i="27"/>
  <c r="Z9" i="27"/>
  <c r="Y41" i="27"/>
  <c r="X40" i="27"/>
  <c r="X37" i="27"/>
  <c r="U35" i="27"/>
  <c r="T34" i="27"/>
  <c r="S29" i="27"/>
  <c r="X27" i="27"/>
  <c r="V23" i="27"/>
  <c r="X20" i="27"/>
  <c r="W13" i="27"/>
  <c r="V12" i="27"/>
  <c r="U10" i="27"/>
  <c r="R18" i="27"/>
  <c r="Z18" i="27"/>
  <c r="AA18" i="27"/>
  <c r="R25" i="27"/>
  <c r="Z25" i="27"/>
  <c r="AA25" i="27"/>
  <c r="R15" i="27"/>
  <c r="Z15" i="27"/>
  <c r="AA15" i="27"/>
  <c r="Z7" i="27"/>
  <c r="AA7" i="27"/>
  <c r="R21" i="27"/>
  <c r="Z21" i="27"/>
  <c r="AA21" i="27"/>
  <c r="R35" i="27"/>
  <c r="Z35" i="27"/>
  <c r="AA35" i="27"/>
  <c r="X35" i="27"/>
  <c r="U28" i="27"/>
  <c r="W11" i="27"/>
  <c r="R22" i="27"/>
  <c r="Z22" i="27"/>
  <c r="AA22" i="27"/>
  <c r="R29" i="27"/>
  <c r="Z29" i="27"/>
  <c r="AA29" i="27"/>
  <c r="S41" i="27"/>
  <c r="T28" i="27"/>
  <c r="R23" i="27"/>
  <c r="Z23" i="27"/>
  <c r="AA23" i="27"/>
  <c r="R30" i="27"/>
  <c r="AA30" i="27"/>
  <c r="Z30" i="27"/>
  <c r="X41" i="27"/>
  <c r="T40" i="27"/>
  <c r="W37" i="27"/>
  <c r="T35" i="27"/>
  <c r="Y28" i="27"/>
  <c r="W27" i="27"/>
  <c r="U23" i="27"/>
  <c r="T22" i="27"/>
  <c r="V13" i="27"/>
  <c r="V9" i="27"/>
  <c r="U30" i="27"/>
  <c r="P30" i="27"/>
  <c r="R38" i="27"/>
  <c r="Z38" i="27"/>
  <c r="AA38" i="27"/>
  <c r="R26" i="27"/>
  <c r="Z26" i="27"/>
  <c r="AA26" i="27"/>
  <c r="U32" i="27"/>
  <c r="AA32" i="27"/>
  <c r="Z32" i="27"/>
  <c r="R14" i="27"/>
  <c r="Z14" i="27"/>
  <c r="AA14" i="27"/>
  <c r="S35" i="27"/>
  <c r="X28" i="27"/>
  <c r="P19" i="27"/>
  <c r="Z19" i="27"/>
  <c r="AA19" i="27"/>
  <c r="R33" i="27"/>
  <c r="Z33" i="27"/>
  <c r="AA33" i="27"/>
  <c r="R13" i="27"/>
  <c r="Z13" i="27"/>
  <c r="AA13" i="27"/>
  <c r="W28" i="27"/>
  <c r="Y21" i="27"/>
  <c r="P35" i="27"/>
  <c r="Q29" i="27"/>
  <c r="Q39" i="27"/>
  <c r="Z39" i="27"/>
  <c r="AA39" i="27"/>
  <c r="R20" i="27"/>
  <c r="Z20" i="27"/>
  <c r="AA20" i="27"/>
  <c r="Y27" i="27"/>
  <c r="Z27" i="27"/>
  <c r="AA27" i="27"/>
  <c r="R34" i="27"/>
  <c r="Z34" i="27"/>
  <c r="AA34" i="27"/>
  <c r="R12" i="27"/>
  <c r="Z12" i="27"/>
  <c r="AA12" i="27"/>
  <c r="P38" i="27"/>
  <c r="X38" i="27"/>
  <c r="V36" i="27"/>
  <c r="Y31" i="27"/>
  <c r="V11" i="27"/>
  <c r="V37" i="27"/>
  <c r="S25" i="27"/>
  <c r="U19" i="27"/>
  <c r="T18" i="27"/>
  <c r="U11" i="27"/>
  <c r="I52" i="27" s="1"/>
  <c r="I53" i="27" s="1"/>
  <c r="T10" i="27"/>
  <c r="Q26" i="27"/>
  <c r="W40" i="27"/>
  <c r="V39" i="27"/>
  <c r="U38" i="27"/>
  <c r="T37" i="27"/>
  <c r="S36" i="27"/>
  <c r="X33" i="27"/>
  <c r="W32" i="27"/>
  <c r="V31" i="27"/>
  <c r="S27" i="27"/>
  <c r="Y25" i="27"/>
  <c r="X24" i="27"/>
  <c r="U21" i="27"/>
  <c r="T20" i="27"/>
  <c r="S19" i="27"/>
  <c r="X16" i="27"/>
  <c r="F12" i="23" s="1"/>
  <c r="W15" i="27"/>
  <c r="S11" i="27"/>
  <c r="G44" i="27" s="1"/>
  <c r="Y9" i="27"/>
  <c r="Y8" i="27"/>
  <c r="P24" i="27"/>
  <c r="P33" i="27"/>
  <c r="Q18" i="27"/>
  <c r="Q37" i="27"/>
  <c r="W39" i="27"/>
  <c r="V38" i="27"/>
  <c r="T36" i="27"/>
  <c r="X32" i="27"/>
  <c r="W31" i="27"/>
  <c r="S26" i="27"/>
  <c r="U20" i="27"/>
  <c r="T19" i="27"/>
  <c r="S18" i="27"/>
  <c r="Y16" i="27"/>
  <c r="T11" i="27"/>
  <c r="H44" i="27" s="1"/>
  <c r="S8" i="27"/>
  <c r="Q36" i="27"/>
  <c r="V40" i="27"/>
  <c r="U39" i="27"/>
  <c r="T38" i="27"/>
  <c r="S37" i="27"/>
  <c r="W33" i="27"/>
  <c r="V32" i="27"/>
  <c r="U31" i="27"/>
  <c r="Y26" i="27"/>
  <c r="X25" i="27"/>
  <c r="W24" i="27"/>
  <c r="T21" i="27"/>
  <c r="S20" i="27"/>
  <c r="Y18" i="27"/>
  <c r="W16" i="27"/>
  <c r="V15" i="27"/>
  <c r="Y10" i="27"/>
  <c r="X9" i="27"/>
  <c r="T8" i="27"/>
  <c r="P25" i="27"/>
  <c r="Q20" i="27"/>
  <c r="Q38" i="27"/>
  <c r="T25" i="27"/>
  <c r="Q25" i="27"/>
  <c r="W38" i="27"/>
  <c r="U36" i="27"/>
  <c r="X31" i="27"/>
  <c r="T26" i="27"/>
  <c r="P31" i="27"/>
  <c r="U37" i="27"/>
  <c r="Y24" i="27"/>
  <c r="S10" i="27"/>
  <c r="V8" i="27"/>
  <c r="P32" i="27"/>
  <c r="U40" i="27"/>
  <c r="T39" i="27"/>
  <c r="S38" i="27"/>
  <c r="Y36" i="27"/>
  <c r="V33" i="27"/>
  <c r="T31" i="27"/>
  <c r="X26" i="27"/>
  <c r="W25" i="27"/>
  <c r="V24" i="27"/>
  <c r="S21" i="27"/>
  <c r="Y19" i="27"/>
  <c r="X18" i="27"/>
  <c r="V16" i="27"/>
  <c r="F10" i="23" s="1"/>
  <c r="U15" i="27"/>
  <c r="Y11" i="27"/>
  <c r="X10" i="27"/>
  <c r="W9" i="27"/>
  <c r="W8" i="27"/>
  <c r="P26" i="27"/>
  <c r="P10" i="27"/>
  <c r="Q21" i="27"/>
  <c r="Q31" i="27"/>
  <c r="R11" i="27"/>
  <c r="Q28" i="27"/>
  <c r="P28" i="27"/>
  <c r="Q17" i="27"/>
  <c r="Q19" i="27"/>
  <c r="Q11" i="27"/>
  <c r="Q22" i="27"/>
  <c r="Q13" i="27"/>
  <c r="Q14" i="27"/>
  <c r="Q15" i="27"/>
  <c r="Q16" i="27"/>
  <c r="P7" i="27"/>
  <c r="Q7" i="27"/>
  <c r="R7" i="27"/>
  <c r="Q9" i="27"/>
  <c r="Q10" i="27"/>
  <c r="F9" i="23"/>
  <c r="F13" i="23"/>
  <c r="R41" i="27"/>
  <c r="Q40" i="27"/>
  <c r="F50" i="27" l="1"/>
  <c r="F44" i="27"/>
  <c r="F45" i="27" s="1"/>
  <c r="F52" i="27"/>
  <c r="F53" i="27" s="1"/>
  <c r="F5" i="23"/>
  <c r="E50" i="27"/>
  <c r="E44" i="27"/>
  <c r="E45" i="27" s="1"/>
  <c r="E52" i="27"/>
  <c r="E53" i="27" s="1"/>
  <c r="L50" i="27"/>
  <c r="K50" i="27"/>
  <c r="F15" i="23"/>
  <c r="O50" i="27"/>
  <c r="J50" i="27"/>
  <c r="J44" i="27"/>
  <c r="J52" i="27"/>
  <c r="J53" i="27" s="1"/>
  <c r="N50" i="27"/>
  <c r="H50" i="27"/>
  <c r="F7" i="23"/>
  <c r="G52" i="27"/>
  <c r="G53" i="27" s="1"/>
  <c r="M50" i="27"/>
  <c r="I50" i="27"/>
  <c r="G50" i="27"/>
  <c r="I45" i="27"/>
  <c r="J45" i="27"/>
  <c r="H45" i="27"/>
  <c r="G45" i="27"/>
  <c r="F6" i="23"/>
  <c r="F14" i="23"/>
  <c r="F8" i="23"/>
  <c r="F11" i="23"/>
  <c r="K60" i="27"/>
  <c r="D50" i="27"/>
  <c r="D52" i="27"/>
  <c r="D44" i="27"/>
  <c r="D45" i="27" s="1"/>
  <c r="F4" i="23"/>
  <c r="G48" i="27" l="1"/>
  <c r="J48" i="27"/>
  <c r="H48" i="27"/>
  <c r="I48" i="27"/>
  <c r="E48" i="27"/>
  <c r="E49" i="27" s="1"/>
  <c r="E60" i="27" s="1"/>
  <c r="F48" i="27"/>
  <c r="F49" i="27" s="1"/>
  <c r="F60" i="27" s="1"/>
  <c r="F46" i="27"/>
  <c r="F30" i="23"/>
  <c r="F29" i="23"/>
  <c r="F31" i="23"/>
  <c r="D48" i="27"/>
  <c r="D49" i="27" s="1"/>
  <c r="D53" i="27"/>
  <c r="F18" i="23"/>
  <c r="L60" i="27"/>
  <c r="F47" i="27" l="1"/>
  <c r="F54" i="27"/>
  <c r="E46" i="27"/>
  <c r="J46" i="27"/>
  <c r="J49" i="27"/>
  <c r="J60" i="27" s="1"/>
  <c r="G46" i="27"/>
  <c r="G49" i="27"/>
  <c r="G60" i="27" s="1"/>
  <c r="I46" i="27"/>
  <c r="I49" i="27"/>
  <c r="I60" i="27" s="1"/>
  <c r="H46" i="27"/>
  <c r="H49" i="27"/>
  <c r="H60" i="27" s="1"/>
  <c r="M60" i="27"/>
  <c r="F32" i="23"/>
  <c r="F26" i="23"/>
  <c r="F27" i="23" s="1"/>
  <c r="D60" i="27"/>
  <c r="D46" i="27"/>
  <c r="D54" i="27" s="1"/>
  <c r="F20" i="23"/>
  <c r="F22" i="23" s="1"/>
  <c r="F23" i="23" s="1"/>
  <c r="H47" i="27" l="1"/>
  <c r="H54" i="27"/>
  <c r="I47" i="27"/>
  <c r="I54" i="27"/>
  <c r="G47" i="27"/>
  <c r="G54" i="27"/>
  <c r="J47" i="27"/>
  <c r="J54" i="27"/>
  <c r="E47" i="27"/>
  <c r="E54" i="27"/>
  <c r="D47" i="27"/>
  <c r="F21" i="23"/>
  <c r="F24" i="23"/>
  <c r="F25" i="23" s="1"/>
</calcChain>
</file>

<file path=xl/sharedStrings.xml><?xml version="1.0" encoding="utf-8"?>
<sst xmlns="http://schemas.openxmlformats.org/spreadsheetml/2006/main" count="46" uniqueCount="34">
  <si>
    <t>datum</t>
  </si>
  <si>
    <t>aantal onvoldoende</t>
  </si>
  <si>
    <t>aantal goed</t>
  </si>
  <si>
    <t>percentage</t>
  </si>
  <si>
    <t>type som</t>
  </si>
  <si>
    <t>aantal voldoende</t>
  </si>
  <si>
    <t>aantal matig</t>
  </si>
  <si>
    <t xml:space="preserve">totaal: </t>
  </si>
  <si>
    <t>totaal aantal</t>
  </si>
  <si>
    <t>namenlijst</t>
  </si>
  <si>
    <t>matig</t>
  </si>
  <si>
    <t>voldoende</t>
  </si>
  <si>
    <t>totaal</t>
  </si>
  <si>
    <t>goed</t>
  </si>
  <si>
    <t>aantal sommen</t>
  </si>
  <si>
    <t>percentage voldoende + goed</t>
  </si>
  <si>
    <t>onv</t>
  </si>
  <si>
    <t>kaart 1</t>
  </si>
  <si>
    <t>getal van de dag</t>
  </si>
  <si>
    <t>kaart 2</t>
  </si>
  <si>
    <t>kaart 3</t>
  </si>
  <si>
    <t>kaart 4</t>
  </si>
  <si>
    <t>Jan</t>
  </si>
  <si>
    <t>Kees</t>
  </si>
  <si>
    <t>Marieke</t>
  </si>
  <si>
    <t>Eefje</t>
  </si>
  <si>
    <t>Nora</t>
  </si>
  <si>
    <t>Anne</t>
  </si>
  <si>
    <t>Ruben</t>
  </si>
  <si>
    <t xml:space="preserve">Tim </t>
  </si>
  <si>
    <t>getallen (G) - tafels (T) - klokken (K)</t>
  </si>
  <si>
    <t>G</t>
  </si>
  <si>
    <t>T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</si>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</sst>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11" x14ac:knownFonts="1">
    <font>
      <sz val="10"/>
      <name val="Arial"/>
    </font>
    <font>
      <sz val="10"/>
      <name val="Arial"/>
    </font>
    <font>
      <sz val="8"/>
      <name val="Arial"/>
    </font>
    <font>
      <sz val="10"/>
      <color indexed="9"/>
      <name val="Arial"/>
    </font>
    <font>
      <sz val="10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4"/>
      <color rgb="FFFF0000"/>
      <name val="Arial"/>
      <family val="2"/>
    </font>
    <font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33CC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1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9" fontId="0" fillId="0" borderId="10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left"/>
    </xf>
    <xf numFmtId="1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1" fillId="0" borderId="0" xfId="0" applyFont="1"/>
    <xf numFmtId="0" fontId="0" fillId="4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9" fontId="0" fillId="0" borderId="0" xfId="0" applyNumberFormat="1"/>
    <xf numFmtId="0" fontId="3" fillId="2" borderId="20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7" borderId="20" xfId="0" applyFill="1" applyBorder="1" applyAlignment="1">
      <alignment horizontal="left"/>
    </xf>
    <xf numFmtId="0" fontId="0" fillId="7" borderId="21" xfId="0" applyFill="1" applyBorder="1" applyAlignment="1">
      <alignment horizontal="left"/>
    </xf>
    <xf numFmtId="0" fontId="0" fillId="8" borderId="20" xfId="0" applyFill="1" applyBorder="1" applyAlignment="1">
      <alignment horizontal="left"/>
    </xf>
    <xf numFmtId="0" fontId="0" fillId="8" borderId="21" xfId="0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2" borderId="27" xfId="0" applyFont="1" applyFill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1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1" fontId="5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1" fontId="8" fillId="0" borderId="0" xfId="0" applyNumberFormat="1" applyFont="1" applyAlignment="1" applyProtection="1">
      <alignment horizontal="center"/>
      <protection locked="0"/>
    </xf>
    <xf numFmtId="0" fontId="8" fillId="5" borderId="0" xfId="0" applyFont="1" applyFill="1" applyAlignment="1">
      <alignment horizontal="left"/>
    </xf>
    <xf numFmtId="1" fontId="8" fillId="5" borderId="0" xfId="0" applyNumberFormat="1" applyFont="1" applyFill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0" fontId="8" fillId="0" borderId="0" xfId="0" applyFont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0" fontId="7" fillId="0" borderId="28" xfId="0" applyFont="1" applyBorder="1" applyAlignment="1" applyProtection="1">
      <alignment horizontal="center" vertical="center"/>
      <protection locked="0"/>
    </xf>
    <xf numFmtId="9" fontId="5" fillId="0" borderId="32" xfId="0" applyNumberFormat="1" applyFont="1" applyBorder="1" applyAlignment="1" applyProtection="1">
      <alignment horizontal="center"/>
      <protection locked="0"/>
    </xf>
    <xf numFmtId="9" fontId="5" fillId="0" borderId="34" xfId="0" applyNumberFormat="1" applyFont="1" applyBorder="1" applyAlignment="1" applyProtection="1">
      <alignment horizontal="center"/>
      <protection locked="0"/>
    </xf>
    <xf numFmtId="164" fontId="9" fillId="0" borderId="30" xfId="0" applyNumberFormat="1" applyFont="1" applyBorder="1" applyAlignment="1" applyProtection="1">
      <alignment horizontal="center" vertical="center"/>
      <protection locked="0"/>
    </xf>
    <xf numFmtId="1" fontId="10" fillId="0" borderId="4" xfId="0" applyNumberFormat="1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 textRotation="90"/>
      <protection locked="0"/>
    </xf>
    <xf numFmtId="0" fontId="0" fillId="0" borderId="12" xfId="0" applyBorder="1" applyAlignment="1" applyProtection="1">
      <alignment horizontal="center" vertical="center" textRotation="90"/>
      <protection locked="0"/>
    </xf>
    <xf numFmtId="164" fontId="0" fillId="0" borderId="18" xfId="0" applyNumberFormat="1" applyBorder="1" applyAlignment="1" applyProtection="1">
      <alignment horizontal="center" vertical="center" textRotation="90"/>
      <protection locked="0"/>
    </xf>
    <xf numFmtId="164" fontId="0" fillId="0" borderId="19" xfId="0" applyNumberFormat="1" applyBorder="1" applyAlignment="1" applyProtection="1">
      <alignment horizontal="center" vertical="center" textRotation="90"/>
      <protection locked="0"/>
    </xf>
    <xf numFmtId="0" fontId="4" fillId="0" borderId="11" xfId="0" applyFont="1" applyBorder="1" applyAlignment="1" applyProtection="1">
      <alignment horizontal="center" vertical="center" textRotation="90"/>
      <protection locked="0"/>
    </xf>
    <xf numFmtId="0" fontId="4" fillId="4" borderId="13" xfId="0" applyFont="1" applyFill="1" applyBorder="1" applyProtection="1">
      <protection locked="0"/>
    </xf>
    <xf numFmtId="0" fontId="4" fillId="4" borderId="14" xfId="0" applyFont="1" applyFill="1" applyBorder="1" applyProtection="1">
      <protection locked="0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6" borderId="4" xfId="0" applyFill="1" applyBorder="1" applyAlignment="1">
      <alignment horizontal="center" vertical="center"/>
    </xf>
  </cellXfs>
  <cellStyles count="1">
    <cellStyle name="Standaard" xfId="0" builtinId="0"/>
  </cellStyles>
  <dxfs count="38">
    <dxf>
      <font>
        <color theme="0"/>
      </font>
      <fill>
        <patternFill>
          <bgColor rgb="FF00B0F0"/>
        </patternFill>
      </fill>
    </dxf>
    <dxf>
      <font>
        <color theme="0"/>
      </font>
    </dxf>
    <dxf>
      <font>
        <color theme="0"/>
      </font>
      <fill>
        <patternFill>
          <bgColor rgb="FF7030A0"/>
        </patternFill>
      </fill>
    </dxf>
    <dxf>
      <fill>
        <patternFill>
          <bgColor indexed="4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</dxf>
    <dxf>
      <font>
        <color theme="1"/>
      </font>
      <fill>
        <patternFill>
          <bgColor indexed="40"/>
        </patternFill>
      </fill>
    </dxf>
    <dxf>
      <font>
        <color theme="1"/>
      </font>
      <fill>
        <patternFill>
          <bgColor rgb="FF99FF66"/>
        </patternFill>
      </fill>
    </dxf>
    <dxf>
      <font>
        <color theme="1"/>
      </font>
      <fill>
        <patternFill>
          <bgColor indexed="13"/>
        </patternFill>
      </fill>
    </dxf>
    <dxf>
      <font>
        <color theme="0"/>
      </font>
      <fill>
        <patternFill>
          <bgColor indexed="1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3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99FF66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99FF66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23876082745064E-2"/>
          <c:y val="5.2501830546307346E-2"/>
          <c:w val="0.79349296535805036"/>
          <c:h val="0.84002928874091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scores!$D$3</c:f>
              <c:strCache>
                <c:ptCount val="1"/>
                <c:pt idx="0">
                  <c:v>20-11-25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scores!$C$60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scores!$D$60</c:f>
              <c:numCache>
                <c:formatCode>0%</c:formatCode>
                <c:ptCount val="1"/>
                <c:pt idx="0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D9-4F74-8DD3-FD5DEC63BFF4}"/>
            </c:ext>
          </c:extLst>
        </c:ser>
        <c:ser>
          <c:idx val="1"/>
          <c:order val="1"/>
          <c:tx>
            <c:strRef>
              <c:f>scores!$E$3</c:f>
              <c:strCache>
                <c:ptCount val="1"/>
                <c:pt idx="0">
                  <c:v>21-11-25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scores!$C$60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scores!$E$60</c:f>
              <c:numCache>
                <c:formatCode>0%</c:formatCode>
                <c:ptCount val="1"/>
                <c:pt idx="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D9-4F74-8DD3-FD5DEC63BFF4}"/>
            </c:ext>
          </c:extLst>
        </c:ser>
        <c:ser>
          <c:idx val="2"/>
          <c:order val="2"/>
          <c:tx>
            <c:strRef>
              <c:f>scores!$F$3</c:f>
              <c:strCache>
                <c:ptCount val="1"/>
                <c:pt idx="0">
                  <c:v>22-11-25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scores!$C$60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scores!$F$60</c:f>
              <c:numCache>
                <c:formatCode>0%</c:formatCode>
                <c:ptCount val="1"/>
                <c:pt idx="0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D9-4F74-8DD3-FD5DEC63BFF4}"/>
            </c:ext>
          </c:extLst>
        </c:ser>
        <c:ser>
          <c:idx val="3"/>
          <c:order val="3"/>
          <c:tx>
            <c:strRef>
              <c:f>scores!$G$3</c:f>
              <c:strCache>
                <c:ptCount val="1"/>
                <c:pt idx="0">
                  <c:v>23-11-25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scores!$C$60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scores!$G$60</c:f>
              <c:numCache>
                <c:formatCode>0%</c:formatCode>
                <c:ptCount val="1"/>
                <c:pt idx="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D9-4F74-8DD3-FD5DEC63BFF4}"/>
            </c:ext>
          </c:extLst>
        </c:ser>
        <c:ser>
          <c:idx val="4"/>
          <c:order val="4"/>
          <c:tx>
            <c:strRef>
              <c:f>scores!$H$3</c:f>
              <c:strCache>
                <c:ptCount val="1"/>
                <c:pt idx="0">
                  <c:v>24-11-25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scores!$C$60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scores!$H$60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D9-4F74-8DD3-FD5DEC63BFF4}"/>
            </c:ext>
          </c:extLst>
        </c:ser>
        <c:ser>
          <c:idx val="5"/>
          <c:order val="5"/>
          <c:tx>
            <c:strRef>
              <c:f>scores!$I$3</c:f>
              <c:strCache>
                <c:ptCount val="1"/>
                <c:pt idx="0">
                  <c:v>25-11-25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scores!$C$60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scores!$I$60</c:f>
              <c:numCache>
                <c:formatCode>0%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D9-4F74-8DD3-FD5DEC63BFF4}"/>
            </c:ext>
          </c:extLst>
        </c:ser>
        <c:ser>
          <c:idx val="6"/>
          <c:order val="6"/>
          <c:tx>
            <c:strRef>
              <c:f>scores!$J$3</c:f>
              <c:strCache>
                <c:ptCount val="1"/>
                <c:pt idx="0">
                  <c:v>26-11-25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scores!$C$60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scores!$J$60</c:f>
              <c:numCache>
                <c:formatCode>0%</c:formatCode>
                <c:ptCount val="1"/>
                <c:pt idx="0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D9-4F74-8DD3-FD5DEC63BFF4}"/>
            </c:ext>
          </c:extLst>
        </c:ser>
        <c:ser>
          <c:idx val="7"/>
          <c:order val="7"/>
          <c:tx>
            <c:strRef>
              <c:f>scores!$K$3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scores!$C$60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scores!$K$60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D9-4F74-8DD3-FD5DEC63BFF4}"/>
            </c:ext>
          </c:extLst>
        </c:ser>
        <c:ser>
          <c:idx val="8"/>
          <c:order val="8"/>
          <c:tx>
            <c:strRef>
              <c:f>scores!$L$3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scores!$C$60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scores!$L$60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D9-4F74-8DD3-FD5DEC63BFF4}"/>
            </c:ext>
          </c:extLst>
        </c:ser>
        <c:ser>
          <c:idx val="9"/>
          <c:order val="9"/>
          <c:tx>
            <c:strRef>
              <c:f>scores!$M$3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scores!$C$60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scores!$M$60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D9-4F74-8DD3-FD5DEC63BFF4}"/>
            </c:ext>
          </c:extLst>
        </c:ser>
        <c:ser>
          <c:idx val="10"/>
          <c:order val="10"/>
          <c:tx>
            <c:strRef>
              <c:f>scores!$N$3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scores!$C$60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scores!$N$60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D9-4F74-8DD3-FD5DEC63BFF4}"/>
            </c:ext>
          </c:extLst>
        </c:ser>
        <c:ser>
          <c:idx val="11"/>
          <c:order val="11"/>
          <c:tx>
            <c:strRef>
              <c:f>scores!$O$3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FFFF" mc:Ignorable="a14" a14:legacySpreadsheetColorIndex="35"/>
                </a:gs>
                <a:gs pos="100000">
                  <a:srgbClr xmlns:mc="http://schemas.openxmlformats.org/markup-compatibility/2006" xmlns:a14="http://schemas.microsoft.com/office/drawing/2010/main" val="007676" mc:Ignorable="a14" a14:legacySpreadsheetColorIndex="3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scores!$C$60</c:f>
              <c:strCache>
                <c:ptCount val="1"/>
                <c:pt idx="0">
                  <c:v>percentage voldoende + goed</c:v>
                </c:pt>
              </c:strCache>
            </c:strRef>
          </c:cat>
          <c:val>
            <c:numRef>
              <c:f>scores!$O$60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AD9-4F74-8DD3-FD5DEC63B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215776"/>
        <c:axId val="1"/>
      </c:barChart>
      <c:catAx>
        <c:axId val="11702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170215776"/>
        <c:crosses val="autoZero"/>
        <c:crossBetween val="between"/>
      </c:valAx>
      <c:spPr>
        <a:solidFill>
          <a:srgbClr val="CCCC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802974617101459"/>
          <c:y val="6.000209205292268E-2"/>
          <c:w val="0.11335613790829291"/>
          <c:h val="0.82752885289655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leerlingprofiel!$F$3:$F$3</c:f>
              <c:strCache>
                <c:ptCount val="1"/>
                <c:pt idx="0">
                  <c:v>getal van de dag</c:v>
                </c:pt>
              </c:strCache>
            </c:strRef>
          </c:cat>
          <c:val>
            <c:numRef>
              <c:f>leerlingprofiel!$F$20:$F$20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2-4F1F-A292-CC2D9E86FB17}"/>
            </c:ext>
          </c:extLst>
        </c:ser>
        <c:ser>
          <c:idx val="1"/>
          <c:order val="1"/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leerlingprofiel!$F$3:$F$3</c:f>
              <c:strCache>
                <c:ptCount val="1"/>
                <c:pt idx="0">
                  <c:v>getal van de dag</c:v>
                </c:pt>
              </c:strCache>
            </c:strRef>
          </c:cat>
          <c:val>
            <c:numRef>
              <c:f>leerlingprofiel!$F$22:$F$22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F2-4F1F-A292-CC2D9E86FB17}"/>
            </c:ext>
          </c:extLst>
        </c:ser>
        <c:ser>
          <c:idx val="2"/>
          <c:order val="2"/>
          <c:spPr>
            <a:solidFill>
              <a:srgbClr val="99FF66"/>
            </a:solidFill>
            <a:ln>
              <a:noFill/>
            </a:ln>
            <a:effectLst/>
          </c:spPr>
          <c:invertIfNegative val="0"/>
          <c:cat>
            <c:strRef>
              <c:f>leerlingprofiel!$F$3:$F$3</c:f>
              <c:strCache>
                <c:ptCount val="1"/>
                <c:pt idx="0">
                  <c:v>getal van de dag</c:v>
                </c:pt>
              </c:strCache>
            </c:strRef>
          </c:cat>
          <c:val>
            <c:numRef>
              <c:f>leerlingprofiel!$F$24:$F$24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F2-4F1F-A292-CC2D9E86FB17}"/>
            </c:ext>
          </c:extLst>
        </c:ser>
        <c:ser>
          <c:idx val="3"/>
          <c:order val="3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leerlingprofiel!$F$3:$F$3</c:f>
              <c:strCache>
                <c:ptCount val="1"/>
                <c:pt idx="0">
                  <c:v>getal van de dag</c:v>
                </c:pt>
              </c:strCache>
            </c:strRef>
          </c:cat>
          <c:val>
            <c:numRef>
              <c:f>leerlingprofiel!$F$26:$F$26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2-4F1F-A292-CC2D9E86F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7484576"/>
        <c:axId val="1607485408"/>
      </c:barChart>
      <c:catAx>
        <c:axId val="160748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1607485408"/>
        <c:crosses val="autoZero"/>
        <c:auto val="1"/>
        <c:lblAlgn val="ctr"/>
        <c:lblOffset val="100"/>
        <c:noMultiLvlLbl val="0"/>
      </c:catAx>
      <c:valAx>
        <c:axId val="160748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nl-NL"/>
          </a:p>
        </c:txPr>
        <c:crossAx val="16074845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namen!A1"/><Relationship Id="rId7" Type="http://schemas.openxmlformats.org/officeDocument/2006/relationships/image" Target="../media/image2.jpeg"/><Relationship Id="rId2" Type="http://schemas.openxmlformats.org/officeDocument/2006/relationships/hyperlink" Target="#leerlingprofiel!A1"/><Relationship Id="rId1" Type="http://schemas.openxmlformats.org/officeDocument/2006/relationships/hyperlink" Target="#scores!A1"/><Relationship Id="rId6" Type="http://schemas.openxmlformats.org/officeDocument/2006/relationships/hyperlink" Target="http://www.sommenversnellen.nl" TargetMode="External"/><Relationship Id="rId5" Type="http://schemas.openxmlformats.org/officeDocument/2006/relationships/image" Target="../media/image1.gif"/><Relationship Id="rId4" Type="http://schemas.openxmlformats.org/officeDocument/2006/relationships/hyperlink" Target="http://www.meesterharrie.nl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leerlingprofiel!A1"/><Relationship Id="rId7" Type="http://schemas.openxmlformats.org/officeDocument/2006/relationships/image" Target="../media/image2.jpeg"/><Relationship Id="rId2" Type="http://schemas.openxmlformats.org/officeDocument/2006/relationships/hyperlink" Target="#namen!A1"/><Relationship Id="rId1" Type="http://schemas.openxmlformats.org/officeDocument/2006/relationships/chart" Target="../charts/chart1.xml"/><Relationship Id="rId6" Type="http://schemas.openxmlformats.org/officeDocument/2006/relationships/hyperlink" Target="http://www.sommenversnellen.nl" TargetMode="External"/><Relationship Id="rId5" Type="http://schemas.openxmlformats.org/officeDocument/2006/relationships/image" Target="../media/image1.gif"/><Relationship Id="rId4" Type="http://schemas.openxmlformats.org/officeDocument/2006/relationships/hyperlink" Target="http://www.meesterharrie.nl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namen!A1"/><Relationship Id="rId7" Type="http://schemas.openxmlformats.org/officeDocument/2006/relationships/image" Target="../media/image2.jpeg"/><Relationship Id="rId2" Type="http://schemas.openxmlformats.org/officeDocument/2006/relationships/hyperlink" Target="#scores!A1"/><Relationship Id="rId1" Type="http://schemas.openxmlformats.org/officeDocument/2006/relationships/chart" Target="../charts/chart2.xml"/><Relationship Id="rId6" Type="http://schemas.openxmlformats.org/officeDocument/2006/relationships/hyperlink" Target="http://www.sommenversnellen.nl" TargetMode="External"/><Relationship Id="rId5" Type="http://schemas.openxmlformats.org/officeDocument/2006/relationships/image" Target="../media/image1.gif"/><Relationship Id="rId4" Type="http://schemas.openxmlformats.org/officeDocument/2006/relationships/hyperlink" Target="http://www.meesterharrie.n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17930</xdr:colOff>
      <xdr:row>1</xdr:row>
      <xdr:rowOff>0</xdr:rowOff>
    </xdr:from>
    <xdr:to>
      <xdr:col>6</xdr:col>
      <xdr:colOff>489323</xdr:colOff>
      <xdr:row>3</xdr:row>
      <xdr:rowOff>123265</xdr:rowOff>
    </xdr:to>
    <xdr:sp macro="" textlink="">
      <xdr:nvSpPr>
        <xdr:cNvPr id="2" name="Afgeronde rechthoek 1">
          <a:extLst>
            <a:ext uri="{FF2B5EF4-FFF2-40B4-BE49-F238E27FC236}">
              <a16:creationId xmlns:a16="http://schemas.microsoft.com/office/drawing/2014/main" id="{76BEF551-688C-4FE5-8269-9DE02821FA3D}"/>
            </a:ext>
          </a:extLst>
        </xdr:cNvPr>
        <xdr:cNvSpPr/>
      </xdr:nvSpPr>
      <xdr:spPr bwMode="auto">
        <a:xfrm>
          <a:off x="3058459" y="164353"/>
          <a:ext cx="1696570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4</xdr:col>
      <xdr:colOff>2242</xdr:colOff>
      <xdr:row>4</xdr:row>
      <xdr:rowOff>118782</xdr:rowOff>
    </xdr:from>
    <xdr:to>
      <xdr:col>6</xdr:col>
      <xdr:colOff>473635</xdr:colOff>
      <xdr:row>7</xdr:row>
      <xdr:rowOff>85165</xdr:rowOff>
    </xdr:to>
    <xdr:sp macro="" textlink="">
      <xdr:nvSpPr>
        <xdr:cNvPr id="3" name="Afgeronde rechthoek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90B25-49D1-4795-843B-16000B5B6567}"/>
            </a:ext>
          </a:extLst>
        </xdr:cNvPr>
        <xdr:cNvSpPr/>
      </xdr:nvSpPr>
      <xdr:spPr bwMode="auto">
        <a:xfrm>
          <a:off x="3042771" y="753782"/>
          <a:ext cx="1696570" cy="437030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scores</a:t>
          </a:r>
          <a:r>
            <a:rPr lang="nl-NL" sz="1800" baseline="0"/>
            <a:t> invoeren</a:t>
          </a:r>
          <a:endParaRPr lang="nl-NL" sz="1800"/>
        </a:p>
      </xdr:txBody>
    </xdr:sp>
    <xdr:clientData fPrintsWithSheet="0"/>
  </xdr:twoCellAnchor>
  <xdr:twoCellAnchor>
    <xdr:from>
      <xdr:col>4</xdr:col>
      <xdr:colOff>6723</xdr:colOff>
      <xdr:row>8</xdr:row>
      <xdr:rowOff>77097</xdr:rowOff>
    </xdr:from>
    <xdr:to>
      <xdr:col>6</xdr:col>
      <xdr:colOff>478116</xdr:colOff>
      <xdr:row>11</xdr:row>
      <xdr:rowOff>43480</xdr:rowOff>
    </xdr:to>
    <xdr:sp macro="" textlink="">
      <xdr:nvSpPr>
        <xdr:cNvPr id="7" name="Afgeronde rechthoek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E7682B-933E-4B45-8EA3-3D7693C84F93}"/>
            </a:ext>
          </a:extLst>
        </xdr:cNvPr>
        <xdr:cNvSpPr/>
      </xdr:nvSpPr>
      <xdr:spPr bwMode="auto">
        <a:xfrm>
          <a:off x="3694803" y="1425837"/>
          <a:ext cx="1690593" cy="469303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  <xdr:twoCellAnchor>
    <xdr:from>
      <xdr:col>4</xdr:col>
      <xdr:colOff>24654</xdr:colOff>
      <xdr:row>12</xdr:row>
      <xdr:rowOff>72614</xdr:rowOff>
    </xdr:from>
    <xdr:to>
      <xdr:col>6</xdr:col>
      <xdr:colOff>496047</xdr:colOff>
      <xdr:row>15</xdr:row>
      <xdr:rowOff>38997</xdr:rowOff>
    </xdr:to>
    <xdr:sp macro="" textlink="">
      <xdr:nvSpPr>
        <xdr:cNvPr id="8" name="Afgeronde rechthoek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426A90-0352-4F1F-826C-2A21C217B72C}"/>
            </a:ext>
          </a:extLst>
        </xdr:cNvPr>
        <xdr:cNvSpPr/>
      </xdr:nvSpPr>
      <xdr:spPr bwMode="auto">
        <a:xfrm>
          <a:off x="3712734" y="2091914"/>
          <a:ext cx="1690593" cy="469303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  <xdr:twoCellAnchor editAs="oneCell">
    <xdr:from>
      <xdr:col>4</xdr:col>
      <xdr:colOff>7620</xdr:colOff>
      <xdr:row>17</xdr:row>
      <xdr:rowOff>15240</xdr:rowOff>
    </xdr:from>
    <xdr:to>
      <xdr:col>5</xdr:col>
      <xdr:colOff>541020</xdr:colOff>
      <xdr:row>23</xdr:row>
      <xdr:rowOff>154186</xdr:rowOff>
    </xdr:to>
    <xdr:pic>
      <xdr:nvPicPr>
        <xdr:cNvPr id="9" name="Afbeelding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6C88D7-83B8-00F6-1821-388610E1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872740"/>
          <a:ext cx="1143000" cy="1144786"/>
        </a:xfrm>
        <a:prstGeom prst="rect">
          <a:avLst/>
        </a:prstGeom>
        <a:noFill/>
        <a:scene3d>
          <a:camera prst="orthographicFront"/>
          <a:lightRig rig="threePt" dir="t"/>
        </a:scene3d>
        <a:sp3d>
          <a:bevelT/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601981</xdr:colOff>
      <xdr:row>24</xdr:row>
      <xdr:rowOff>145552</xdr:rowOff>
    </xdr:from>
    <xdr:to>
      <xdr:col>5</xdr:col>
      <xdr:colOff>555798</xdr:colOff>
      <xdr:row>31</xdr:row>
      <xdr:rowOff>76200</xdr:rowOff>
    </xdr:to>
    <xdr:pic>
      <xdr:nvPicPr>
        <xdr:cNvPr id="11" name="Afbeelding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257607D-05E9-2788-B11F-B076D0344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0461" y="4176532"/>
          <a:ext cx="1173017" cy="1104128"/>
        </a:xfrm>
        <a:prstGeom prst="rect">
          <a:avLst/>
        </a:prstGeom>
        <a:noFill/>
        <a:effectLst>
          <a:outerShdw blurRad="50800" dist="50800" dir="5400000" algn="ctr" rotWithShape="0">
            <a:schemeClr val="bg2"/>
          </a:outerShdw>
        </a:effectLst>
        <a:scene3d>
          <a:camera prst="orthographicFront"/>
          <a:lightRig rig="threePt" dir="t"/>
        </a:scene3d>
        <a:sp3d>
          <a:bevelT/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55</xdr:row>
      <xdr:rowOff>7620</xdr:rowOff>
    </xdr:from>
    <xdr:to>
      <xdr:col>27</xdr:col>
      <xdr:colOff>7620</xdr:colOff>
      <xdr:row>71</xdr:row>
      <xdr:rowOff>7620</xdr:rowOff>
    </xdr:to>
    <xdr:graphicFrame macro="">
      <xdr:nvGraphicFramePr>
        <xdr:cNvPr id="15361" name="Grafiek 1">
          <a:extLst>
            <a:ext uri="{FF2B5EF4-FFF2-40B4-BE49-F238E27FC236}">
              <a16:creationId xmlns:a16="http://schemas.microsoft.com/office/drawing/2014/main" id="{AD55F4A6-4493-4CB0-9526-67571ED82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24654</xdr:colOff>
      <xdr:row>10</xdr:row>
      <xdr:rowOff>94871</xdr:rowOff>
    </xdr:from>
    <xdr:to>
      <xdr:col>30</xdr:col>
      <xdr:colOff>436283</xdr:colOff>
      <xdr:row>13</xdr:row>
      <xdr:rowOff>61254</xdr:rowOff>
    </xdr:to>
    <xdr:sp macro="" textlink="">
      <xdr:nvSpPr>
        <xdr:cNvPr id="17" name="Afgeronde rechthoek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B608FD-9EC3-4D1A-9357-F00A808AEC7B}"/>
            </a:ext>
          </a:extLst>
        </xdr:cNvPr>
        <xdr:cNvSpPr/>
      </xdr:nvSpPr>
      <xdr:spPr bwMode="auto">
        <a:xfrm>
          <a:off x="8065995" y="2730495"/>
          <a:ext cx="1666688" cy="477371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  <xdr:twoCellAnchor>
    <xdr:from>
      <xdr:col>28</xdr:col>
      <xdr:colOff>17930</xdr:colOff>
      <xdr:row>3</xdr:row>
      <xdr:rowOff>0</xdr:rowOff>
    </xdr:from>
    <xdr:to>
      <xdr:col>30</xdr:col>
      <xdr:colOff>429559</xdr:colOff>
      <xdr:row>5</xdr:row>
      <xdr:rowOff>183030</xdr:rowOff>
    </xdr:to>
    <xdr:sp macro="" textlink="">
      <xdr:nvSpPr>
        <xdr:cNvPr id="19" name="Afgeronde rechthoek 1">
          <a:extLst>
            <a:ext uri="{FF2B5EF4-FFF2-40B4-BE49-F238E27FC236}">
              <a16:creationId xmlns:a16="http://schemas.microsoft.com/office/drawing/2014/main" id="{58ECE1B3-4E35-4413-A1E5-A8B4F103655F}"/>
            </a:ext>
          </a:extLst>
        </xdr:cNvPr>
        <xdr:cNvSpPr/>
      </xdr:nvSpPr>
      <xdr:spPr bwMode="auto">
        <a:xfrm>
          <a:off x="7959165" y="1441824"/>
          <a:ext cx="1696570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28</xdr:col>
      <xdr:colOff>6723</xdr:colOff>
      <xdr:row>6</xdr:row>
      <xdr:rowOff>99355</xdr:rowOff>
    </xdr:from>
    <xdr:to>
      <xdr:col>30</xdr:col>
      <xdr:colOff>418352</xdr:colOff>
      <xdr:row>9</xdr:row>
      <xdr:rowOff>65739</xdr:rowOff>
    </xdr:to>
    <xdr:sp macro="" textlink="">
      <xdr:nvSpPr>
        <xdr:cNvPr id="24" name="Afgeronde rechthoek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20931B-9DD0-4004-9C6C-F8ABB4A47689}"/>
            </a:ext>
          </a:extLst>
        </xdr:cNvPr>
        <xdr:cNvSpPr/>
      </xdr:nvSpPr>
      <xdr:spPr bwMode="auto">
        <a:xfrm>
          <a:off x="8048064" y="2053661"/>
          <a:ext cx="1666688" cy="477372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leerlingprofiel</a:t>
          </a:r>
        </a:p>
      </xdr:txBody>
    </xdr:sp>
    <xdr:clientData fPrintsWithSheet="0"/>
  </xdr:twoCellAnchor>
  <xdr:twoCellAnchor>
    <xdr:from>
      <xdr:col>28</xdr:col>
      <xdr:colOff>7620</xdr:colOff>
      <xdr:row>1</xdr:row>
      <xdr:rowOff>297180</xdr:rowOff>
    </xdr:from>
    <xdr:to>
      <xdr:col>32</xdr:col>
      <xdr:colOff>472440</xdr:colOff>
      <xdr:row>2</xdr:row>
      <xdr:rowOff>440839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1AF42EF1-D58F-4487-9F5F-BBE797516D0C}"/>
            </a:ext>
          </a:extLst>
        </xdr:cNvPr>
        <xdr:cNvSpPr txBox="1">
          <a:spLocks noChangeArrowheads="1"/>
        </xdr:cNvSpPr>
      </xdr:nvSpPr>
      <xdr:spPr bwMode="auto">
        <a:xfrm>
          <a:off x="8084820" y="464820"/>
          <a:ext cx="2964180" cy="7684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400" b="0" i="0" u="none" strike="noStrike" baseline="0">
              <a:solidFill>
                <a:srgbClr val="FF0000"/>
              </a:solidFill>
              <a:latin typeface="Arial"/>
              <a:cs typeface="Arial"/>
            </a:rPr>
            <a:t>- noteer EERST het aantal sommen </a:t>
          </a:r>
        </a:p>
        <a:p>
          <a:pPr algn="l" rtl="0">
            <a:defRPr sz="1000"/>
          </a:pPr>
          <a:r>
            <a:rPr lang="nl-NL" sz="1400" b="0" i="0" u="none" strike="noStrike" baseline="0">
              <a:solidFill>
                <a:srgbClr val="FF0000"/>
              </a:solidFill>
              <a:latin typeface="Arial"/>
              <a:cs typeface="Arial"/>
            </a:rPr>
            <a:t>- voer vervolgens de scores is</a:t>
          </a:r>
        </a:p>
        <a:p>
          <a:pPr algn="l" rtl="0">
            <a:defRPr sz="1000"/>
          </a:pPr>
          <a:r>
            <a:rPr lang="nl-NL" sz="1400" b="0" i="0" u="none" strike="noStrike" baseline="0">
              <a:solidFill>
                <a:srgbClr val="FF0000"/>
              </a:solidFill>
              <a:latin typeface="Arial"/>
              <a:cs typeface="Arial"/>
            </a:rPr>
            <a:t>- kleuren verschijnen vanzelf</a:t>
          </a:r>
        </a:p>
      </xdr:txBody>
    </xdr:sp>
    <xdr:clientData fPrintsWithSheet="0"/>
  </xdr:twoCellAnchor>
  <xdr:twoCellAnchor>
    <xdr:from>
      <xdr:col>14</xdr:col>
      <xdr:colOff>281940</xdr:colOff>
      <xdr:row>2</xdr:row>
      <xdr:rowOff>434190</xdr:rowOff>
    </xdr:from>
    <xdr:to>
      <xdr:col>28</xdr:col>
      <xdr:colOff>7621</xdr:colOff>
      <xdr:row>3</xdr:row>
      <xdr:rowOff>152400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9E6439FB-8A6C-41AA-8EF6-0E154CD1F113}"/>
            </a:ext>
          </a:extLst>
        </xdr:cNvPr>
        <xdr:cNvSpPr>
          <a:spLocks noChangeShapeType="1"/>
        </xdr:cNvSpPr>
      </xdr:nvSpPr>
      <xdr:spPr bwMode="auto">
        <a:xfrm flipH="1">
          <a:off x="7345680" y="1226670"/>
          <a:ext cx="739141" cy="37353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oneCell">
    <xdr:from>
      <xdr:col>28</xdr:col>
      <xdr:colOff>15239</xdr:colOff>
      <xdr:row>15</xdr:row>
      <xdr:rowOff>0</xdr:rowOff>
    </xdr:from>
    <xdr:to>
      <xdr:col>29</xdr:col>
      <xdr:colOff>533399</xdr:colOff>
      <xdr:row>21</xdr:row>
      <xdr:rowOff>138946</xdr:rowOff>
    </xdr:to>
    <xdr:pic>
      <xdr:nvPicPr>
        <xdr:cNvPr id="5" name="Afbeelding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18136E-EC3B-489A-B259-496D27A99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2439" y="3459480"/>
          <a:ext cx="1143000" cy="1144786"/>
        </a:xfrm>
        <a:prstGeom prst="rect">
          <a:avLst/>
        </a:prstGeom>
        <a:noFill/>
        <a:scene3d>
          <a:camera prst="orthographicFront"/>
          <a:lightRig rig="threePt" dir="t"/>
        </a:scene3d>
        <a:sp3d>
          <a:bevelT/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0</xdr:colOff>
      <xdr:row>22</xdr:row>
      <xdr:rowOff>130312</xdr:rowOff>
    </xdr:from>
    <xdr:to>
      <xdr:col>29</xdr:col>
      <xdr:colOff>548177</xdr:colOff>
      <xdr:row>29</xdr:row>
      <xdr:rowOff>60960</xdr:rowOff>
    </xdr:to>
    <xdr:pic>
      <xdr:nvPicPr>
        <xdr:cNvPr id="6" name="Afbeelding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F70D612-D89A-4543-A14B-777D6B300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4763272"/>
          <a:ext cx="1173017" cy="1104128"/>
        </a:xfrm>
        <a:prstGeom prst="rect">
          <a:avLst/>
        </a:prstGeom>
        <a:noFill/>
        <a:effectLst>
          <a:outerShdw blurRad="50800" dist="50800" dir="5400000" algn="ctr" rotWithShape="0">
            <a:schemeClr val="bg2"/>
          </a:outerShdw>
        </a:effectLst>
        <a:scene3d>
          <a:camera prst="orthographicFront"/>
          <a:lightRig rig="threePt" dir="t"/>
        </a:scene3d>
        <a:sp3d>
          <a:bevelT/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8591</xdr:colOff>
      <xdr:row>0</xdr:row>
      <xdr:rowOff>317125</xdr:rowOff>
    </xdr:from>
    <xdr:to>
      <xdr:col>3</xdr:col>
      <xdr:colOff>8964</xdr:colOff>
      <xdr:row>2</xdr:row>
      <xdr:rowOff>134469</xdr:rowOff>
    </xdr:to>
    <xdr:sp macro="" textlink="">
      <xdr:nvSpPr>
        <xdr:cNvPr id="9218" name="Text Box 2">
          <a:extLst>
            <a:ext uri="{FF2B5EF4-FFF2-40B4-BE49-F238E27FC236}">
              <a16:creationId xmlns:a16="http://schemas.microsoft.com/office/drawing/2014/main" id="{B4246A21-78C7-4A7F-A4AA-ADF2F917B6DF}"/>
            </a:ext>
          </a:extLst>
        </xdr:cNvPr>
        <xdr:cNvSpPr txBox="1">
          <a:spLocks noChangeArrowheads="1"/>
        </xdr:cNvSpPr>
      </xdr:nvSpPr>
      <xdr:spPr bwMode="auto">
        <a:xfrm>
          <a:off x="636120" y="317125"/>
          <a:ext cx="2734609" cy="57037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400" b="0" i="0" u="none" strike="noStrike" baseline="0">
              <a:solidFill>
                <a:srgbClr val="FF0000"/>
              </a:solidFill>
              <a:latin typeface="Arial"/>
              <a:cs typeface="Arial"/>
            </a:rPr>
            <a:t>- typ het nummer van de leerling </a:t>
          </a:r>
        </a:p>
        <a:p>
          <a:pPr algn="l" rtl="0">
            <a:defRPr sz="1000"/>
          </a:pPr>
          <a:r>
            <a:rPr lang="nl-NL" sz="1400" b="0" i="0" u="none" strike="noStrike" baseline="0">
              <a:solidFill>
                <a:srgbClr val="FF0000"/>
              </a:solidFill>
              <a:latin typeface="Arial"/>
              <a:cs typeface="Arial"/>
            </a:rPr>
            <a:t>- dan enter</a:t>
          </a:r>
        </a:p>
      </xdr:txBody>
    </xdr:sp>
    <xdr:clientData fPrintsWithSheet="0"/>
  </xdr:twoCellAnchor>
  <xdr:twoCellAnchor>
    <xdr:from>
      <xdr:col>3</xdr:col>
      <xdr:colOff>17929</xdr:colOff>
      <xdr:row>1</xdr:row>
      <xdr:rowOff>127000</xdr:rowOff>
    </xdr:from>
    <xdr:to>
      <xdr:col>3</xdr:col>
      <xdr:colOff>1327150</xdr:colOff>
      <xdr:row>1</xdr:row>
      <xdr:rowOff>134470</xdr:rowOff>
    </xdr:to>
    <xdr:sp macro="" textlink="">
      <xdr:nvSpPr>
        <xdr:cNvPr id="9219" name="Line 3">
          <a:extLst>
            <a:ext uri="{FF2B5EF4-FFF2-40B4-BE49-F238E27FC236}">
              <a16:creationId xmlns:a16="http://schemas.microsoft.com/office/drawing/2014/main" id="{4ED3E439-7F9B-4D87-8AAC-4BBFDA247729}"/>
            </a:ext>
          </a:extLst>
        </xdr:cNvPr>
        <xdr:cNvSpPr>
          <a:spLocks noChangeShapeType="1"/>
        </xdr:cNvSpPr>
      </xdr:nvSpPr>
      <xdr:spPr bwMode="auto">
        <a:xfrm flipV="1">
          <a:off x="3379694" y="557306"/>
          <a:ext cx="1309221" cy="747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4</xdr:col>
      <xdr:colOff>15936</xdr:colOff>
      <xdr:row>16</xdr:row>
      <xdr:rowOff>11953</xdr:rowOff>
    </xdr:from>
    <xdr:to>
      <xdr:col>6</xdr:col>
      <xdr:colOff>3547</xdr:colOff>
      <xdr:row>37</xdr:row>
      <xdr:rowOff>221877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FDD4D91F-6E60-441C-B3EC-26A8C744C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17930</xdr:colOff>
      <xdr:row>1</xdr:row>
      <xdr:rowOff>0</xdr:rowOff>
    </xdr:from>
    <xdr:to>
      <xdr:col>9</xdr:col>
      <xdr:colOff>429559</xdr:colOff>
      <xdr:row>2</xdr:row>
      <xdr:rowOff>115795</xdr:rowOff>
    </xdr:to>
    <xdr:sp macro="" textlink="">
      <xdr:nvSpPr>
        <xdr:cNvPr id="10" name="Afgeronde rechthoek 1">
          <a:extLst>
            <a:ext uri="{FF2B5EF4-FFF2-40B4-BE49-F238E27FC236}">
              <a16:creationId xmlns:a16="http://schemas.microsoft.com/office/drawing/2014/main" id="{3041BD3C-39B9-4838-941F-BAA329A35631}"/>
            </a:ext>
          </a:extLst>
        </xdr:cNvPr>
        <xdr:cNvSpPr/>
      </xdr:nvSpPr>
      <xdr:spPr bwMode="auto">
        <a:xfrm>
          <a:off x="8638989" y="440765"/>
          <a:ext cx="1696570" cy="437030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snel naar:</a:t>
          </a:r>
        </a:p>
      </xdr:txBody>
    </xdr:sp>
    <xdr:clientData/>
  </xdr:twoCellAnchor>
  <xdr:twoCellAnchor>
    <xdr:from>
      <xdr:col>7</xdr:col>
      <xdr:colOff>11207</xdr:colOff>
      <xdr:row>2</xdr:row>
      <xdr:rowOff>268194</xdr:rowOff>
    </xdr:from>
    <xdr:to>
      <xdr:col>9</xdr:col>
      <xdr:colOff>422836</xdr:colOff>
      <xdr:row>4</xdr:row>
      <xdr:rowOff>143435</xdr:rowOff>
    </xdr:to>
    <xdr:sp macro="" textlink="">
      <xdr:nvSpPr>
        <xdr:cNvPr id="11" name="Afgeronde rechthoek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2F67FF-C0A1-4CFE-8F63-E092E585326B}"/>
            </a:ext>
          </a:extLst>
        </xdr:cNvPr>
        <xdr:cNvSpPr/>
      </xdr:nvSpPr>
      <xdr:spPr bwMode="auto">
        <a:xfrm>
          <a:off x="8966948" y="1021229"/>
          <a:ext cx="1666688" cy="619312"/>
        </a:xfrm>
        <a:prstGeom prst="roundRect">
          <a:avLst/>
        </a:prstGeom>
        <a:solidFill>
          <a:srgbClr val="00B0F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scores</a:t>
          </a:r>
          <a:r>
            <a:rPr lang="nl-NL" sz="1800" baseline="0"/>
            <a:t> invoeren</a:t>
          </a:r>
          <a:endParaRPr lang="nl-NL" sz="1800"/>
        </a:p>
      </xdr:txBody>
    </xdr:sp>
    <xdr:clientData fPrintsWithSheet="0"/>
  </xdr:twoCellAnchor>
  <xdr:twoCellAnchor>
    <xdr:from>
      <xdr:col>7</xdr:col>
      <xdr:colOff>33619</xdr:colOff>
      <xdr:row>5</xdr:row>
      <xdr:rowOff>51547</xdr:rowOff>
    </xdr:from>
    <xdr:to>
      <xdr:col>9</xdr:col>
      <xdr:colOff>445248</xdr:colOff>
      <xdr:row>8</xdr:row>
      <xdr:rowOff>17931</xdr:rowOff>
    </xdr:to>
    <xdr:sp macro="" textlink="">
      <xdr:nvSpPr>
        <xdr:cNvPr id="2" name="Afgeronde rechthoek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277675-C1EC-B83B-0612-006240D87426}"/>
            </a:ext>
          </a:extLst>
        </xdr:cNvPr>
        <xdr:cNvSpPr/>
      </xdr:nvSpPr>
      <xdr:spPr bwMode="auto">
        <a:xfrm>
          <a:off x="8989360" y="1772771"/>
          <a:ext cx="1666688" cy="638736"/>
        </a:xfrm>
        <a:prstGeom prst="roundRect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blurRad="88900" dist="50800" dir="2400000" sx="109000" sy="109000" algn="tl" rotWithShape="0">
            <a:schemeClr val="bg2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/>
        </a:sp3d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800"/>
            <a:t>namenblad</a:t>
          </a:r>
        </a:p>
      </xdr:txBody>
    </xdr:sp>
    <xdr:clientData/>
  </xdr:twoCellAnchor>
  <xdr:twoCellAnchor editAs="oneCell">
    <xdr:from>
      <xdr:col>7</xdr:col>
      <xdr:colOff>15239</xdr:colOff>
      <xdr:row>9</xdr:row>
      <xdr:rowOff>0</xdr:rowOff>
    </xdr:from>
    <xdr:to>
      <xdr:col>8</xdr:col>
      <xdr:colOff>533399</xdr:colOff>
      <xdr:row>14</xdr:row>
      <xdr:rowOff>39886</xdr:rowOff>
    </xdr:to>
    <xdr:pic>
      <xdr:nvPicPr>
        <xdr:cNvPr id="4" name="Afbeelding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4F80CD-6F1A-43B4-B5D6-E2068E6E6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7759" y="2598420"/>
          <a:ext cx="1143000" cy="1144786"/>
        </a:xfrm>
        <a:prstGeom prst="rect">
          <a:avLst/>
        </a:prstGeom>
        <a:noFill/>
        <a:scene3d>
          <a:camera prst="orthographicFront"/>
          <a:lightRig rig="threePt" dir="t"/>
        </a:scene3d>
        <a:sp3d>
          <a:bevelT/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14</xdr:row>
      <xdr:rowOff>198892</xdr:rowOff>
    </xdr:from>
    <xdr:to>
      <xdr:col>8</xdr:col>
      <xdr:colOff>548177</xdr:colOff>
      <xdr:row>19</xdr:row>
      <xdr:rowOff>182880</xdr:rowOff>
    </xdr:to>
    <xdr:pic>
      <xdr:nvPicPr>
        <xdr:cNvPr id="5" name="Afbeelding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C0DD196-9F98-4955-9C44-9FD28A029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520" y="3902212"/>
          <a:ext cx="1173017" cy="1104128"/>
        </a:xfrm>
        <a:prstGeom prst="rect">
          <a:avLst/>
        </a:prstGeom>
        <a:noFill/>
        <a:effectLst>
          <a:outerShdw blurRad="50800" dist="50800" dir="5400000" algn="ctr" rotWithShape="0">
            <a:schemeClr val="bg2"/>
          </a:outerShdw>
        </a:effectLst>
        <a:scene3d>
          <a:camera prst="orthographicFront"/>
          <a:lightRig rig="threePt" dir="t"/>
        </a:scene3d>
        <a:sp3d>
          <a:bevelT/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7"/>
  <sheetViews>
    <sheetView showGridLines="0" showRowColHeaders="0" zoomScaleNormal="100" workbookViewId="0">
      <selection activeCell="C14" sqref="C14"/>
    </sheetView>
  </sheetViews>
  <sheetFormatPr defaultRowHeight="13.2" x14ac:dyDescent="0.25"/>
  <cols>
    <col min="2" max="2" width="5.6640625" style="1" customWidth="1"/>
    <col min="3" max="3" width="30.33203125" customWidth="1"/>
  </cols>
  <sheetData>
    <row r="1" spans="2:3" ht="13.8" thickBot="1" x14ac:dyDescent="0.3"/>
    <row r="2" spans="2:3" x14ac:dyDescent="0.25">
      <c r="B2" s="2">
        <v>1</v>
      </c>
      <c r="C2" s="67" t="s">
        <v>22</v>
      </c>
    </row>
    <row r="3" spans="2:3" x14ac:dyDescent="0.25">
      <c r="B3" s="3">
        <v>2</v>
      </c>
      <c r="C3" s="68" t="s">
        <v>23</v>
      </c>
    </row>
    <row r="4" spans="2:3" x14ac:dyDescent="0.25">
      <c r="B4" s="3">
        <v>3</v>
      </c>
      <c r="C4" s="68" t="s">
        <v>24</v>
      </c>
    </row>
    <row r="5" spans="2:3" x14ac:dyDescent="0.25">
      <c r="B5" s="3">
        <v>4</v>
      </c>
      <c r="C5" s="68" t="s">
        <v>25</v>
      </c>
    </row>
    <row r="6" spans="2:3" x14ac:dyDescent="0.25">
      <c r="B6" s="3">
        <v>5</v>
      </c>
      <c r="C6" s="68" t="s">
        <v>26</v>
      </c>
    </row>
    <row r="7" spans="2:3" x14ac:dyDescent="0.25">
      <c r="B7" s="3">
        <v>6</v>
      </c>
      <c r="C7" s="68" t="s">
        <v>27</v>
      </c>
    </row>
    <row r="8" spans="2:3" x14ac:dyDescent="0.25">
      <c r="B8" s="3">
        <v>7</v>
      </c>
      <c r="C8" s="68" t="s">
        <v>28</v>
      </c>
    </row>
    <row r="9" spans="2:3" x14ac:dyDescent="0.25">
      <c r="B9" s="3">
        <v>8</v>
      </c>
      <c r="C9" s="68" t="s">
        <v>29</v>
      </c>
    </row>
    <row r="10" spans="2:3" x14ac:dyDescent="0.25">
      <c r="B10" s="3">
        <v>9</v>
      </c>
      <c r="C10" s="68"/>
    </row>
    <row r="11" spans="2:3" x14ac:dyDescent="0.25">
      <c r="B11" s="3">
        <v>10</v>
      </c>
      <c r="C11" s="21"/>
    </row>
    <row r="12" spans="2:3" x14ac:dyDescent="0.25">
      <c r="B12" s="3">
        <v>11</v>
      </c>
      <c r="C12" s="21"/>
    </row>
    <row r="13" spans="2:3" x14ac:dyDescent="0.25">
      <c r="B13" s="3">
        <v>12</v>
      </c>
      <c r="C13" s="21"/>
    </row>
    <row r="14" spans="2:3" x14ac:dyDescent="0.25">
      <c r="B14" s="3">
        <v>13</v>
      </c>
      <c r="C14" s="21"/>
    </row>
    <row r="15" spans="2:3" x14ac:dyDescent="0.25">
      <c r="B15" s="3">
        <v>14</v>
      </c>
      <c r="C15" s="21"/>
    </row>
    <row r="16" spans="2:3" x14ac:dyDescent="0.25">
      <c r="B16" s="3">
        <v>15</v>
      </c>
      <c r="C16" s="21"/>
    </row>
    <row r="17" spans="2:3" x14ac:dyDescent="0.25">
      <c r="B17" s="3">
        <v>16</v>
      </c>
      <c r="C17" s="21"/>
    </row>
    <row r="18" spans="2:3" x14ac:dyDescent="0.25">
      <c r="B18" s="3">
        <v>17</v>
      </c>
      <c r="C18" s="21"/>
    </row>
    <row r="19" spans="2:3" x14ac:dyDescent="0.25">
      <c r="B19" s="3">
        <v>18</v>
      </c>
      <c r="C19" s="21"/>
    </row>
    <row r="20" spans="2:3" x14ac:dyDescent="0.25">
      <c r="B20" s="3">
        <v>19</v>
      </c>
      <c r="C20" s="21"/>
    </row>
    <row r="21" spans="2:3" x14ac:dyDescent="0.25">
      <c r="B21" s="3">
        <v>20</v>
      </c>
      <c r="C21" s="21"/>
    </row>
    <row r="22" spans="2:3" x14ac:dyDescent="0.25">
      <c r="B22" s="3">
        <v>21</v>
      </c>
      <c r="C22" s="21"/>
    </row>
    <row r="23" spans="2:3" x14ac:dyDescent="0.25">
      <c r="B23" s="3">
        <v>22</v>
      </c>
      <c r="C23" s="21"/>
    </row>
    <row r="24" spans="2:3" x14ac:dyDescent="0.25">
      <c r="B24" s="3">
        <v>23</v>
      </c>
      <c r="C24" s="21"/>
    </row>
    <row r="25" spans="2:3" x14ac:dyDescent="0.25">
      <c r="B25" s="3">
        <v>24</v>
      </c>
      <c r="C25" s="21"/>
    </row>
    <row r="26" spans="2:3" x14ac:dyDescent="0.25">
      <c r="B26" s="3">
        <v>25</v>
      </c>
      <c r="C26" s="21"/>
    </row>
    <row r="27" spans="2:3" x14ac:dyDescent="0.25">
      <c r="B27" s="3">
        <v>26</v>
      </c>
      <c r="C27" s="21"/>
    </row>
    <row r="28" spans="2:3" x14ac:dyDescent="0.25">
      <c r="B28" s="3">
        <v>27</v>
      </c>
      <c r="C28" s="21"/>
    </row>
    <row r="29" spans="2:3" x14ac:dyDescent="0.25">
      <c r="B29" s="3">
        <v>28</v>
      </c>
      <c r="C29" s="21"/>
    </row>
    <row r="30" spans="2:3" x14ac:dyDescent="0.25">
      <c r="B30" s="3">
        <v>29</v>
      </c>
      <c r="C30" s="21"/>
    </row>
    <row r="31" spans="2:3" x14ac:dyDescent="0.25">
      <c r="B31" s="3">
        <v>30</v>
      </c>
      <c r="C31" s="21"/>
    </row>
    <row r="32" spans="2:3" x14ac:dyDescent="0.25">
      <c r="B32" s="3">
        <v>31</v>
      </c>
      <c r="C32" s="21"/>
    </row>
    <row r="33" spans="2:3" x14ac:dyDescent="0.25">
      <c r="B33" s="3">
        <v>32</v>
      </c>
      <c r="C33" s="21"/>
    </row>
    <row r="34" spans="2:3" x14ac:dyDescent="0.25">
      <c r="B34" s="3">
        <v>33</v>
      </c>
      <c r="C34" s="21"/>
    </row>
    <row r="35" spans="2:3" x14ac:dyDescent="0.25">
      <c r="B35" s="3">
        <v>34</v>
      </c>
      <c r="C35" s="21"/>
    </row>
    <row r="36" spans="2:3" ht="13.8" thickBot="1" x14ac:dyDescent="0.3">
      <c r="B36" s="4">
        <v>35</v>
      </c>
      <c r="C36" s="22"/>
    </row>
    <row r="37" spans="2:3" x14ac:dyDescent="0.25">
      <c r="B37" s="1" t="s">
        <v>7</v>
      </c>
      <c r="C37" s="5">
        <f>COUNTA(C2:C36)</f>
        <v>8</v>
      </c>
    </row>
  </sheetData>
  <sheetProtection sheet="1" objects="1" scenarios="1"/>
  <phoneticPr fontId="2" type="noConversion"/>
  <pageMargins left="0.75" right="0.75" top="1" bottom="1" header="0.5" footer="0.5"/>
  <pageSetup paperSize="9" scale="92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A60"/>
  <sheetViews>
    <sheetView showGridLines="0" showRowColHeaders="0" tabSelected="1" zoomScaleNormal="100" workbookViewId="0">
      <selection activeCell="K5" sqref="K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09375" defaultRowHeight="13.2" x14ac:dyDescent="0.25"/>
  <cols>
    <col min="2" max="2" width="5.6640625" style="1" customWidth="1"/>
    <col min="3" max="3" width="25.88671875" customWidth="1"/>
    <col min="4" max="15" width="5.6640625" style="1" customWidth="1"/>
    <col min="16" max="27" width="9.109375" hidden="1" customWidth="1"/>
  </cols>
  <sheetData>
    <row r="2" spans="2:27" ht="49.5" customHeight="1" x14ac:dyDescent="0.25">
      <c r="B2" s="69" t="s">
        <v>4</v>
      </c>
      <c r="C2" s="70"/>
      <c r="D2" s="62" t="s">
        <v>17</v>
      </c>
      <c r="E2" s="62" t="s">
        <v>19</v>
      </c>
      <c r="F2" s="62" t="s">
        <v>20</v>
      </c>
      <c r="G2" s="66" t="s">
        <v>21</v>
      </c>
      <c r="H2" s="66" t="s">
        <v>17</v>
      </c>
      <c r="I2" s="66" t="s">
        <v>17</v>
      </c>
      <c r="J2" s="66" t="s">
        <v>17</v>
      </c>
      <c r="K2" s="62"/>
      <c r="L2" s="62"/>
      <c r="M2" s="62"/>
      <c r="N2" s="62"/>
      <c r="O2" s="63"/>
    </row>
    <row r="3" spans="2:27" ht="51.75" customHeight="1" x14ac:dyDescent="0.25">
      <c r="B3" s="71" t="s">
        <v>0</v>
      </c>
      <c r="C3" s="72"/>
      <c r="D3" s="64">
        <v>45981</v>
      </c>
      <c r="E3" s="64">
        <v>45982</v>
      </c>
      <c r="F3" s="64">
        <v>45983</v>
      </c>
      <c r="G3" s="64">
        <v>45984</v>
      </c>
      <c r="H3" s="64">
        <v>45985</v>
      </c>
      <c r="I3" s="64">
        <v>45986</v>
      </c>
      <c r="J3" s="64">
        <v>45987</v>
      </c>
      <c r="K3" s="64"/>
      <c r="L3" s="64"/>
      <c r="M3" s="64"/>
      <c r="N3" s="64"/>
      <c r="O3" s="65"/>
    </row>
    <row r="4" spans="2:27" ht="20.100000000000001" customHeight="1" x14ac:dyDescent="0.25">
      <c r="B4" s="73" t="s">
        <v>14</v>
      </c>
      <c r="C4" s="74"/>
      <c r="D4" s="23">
        <v>14</v>
      </c>
      <c r="E4" s="23">
        <v>14</v>
      </c>
      <c r="F4" s="23">
        <v>12</v>
      </c>
      <c r="G4" s="23">
        <v>13</v>
      </c>
      <c r="H4" s="23">
        <v>14</v>
      </c>
      <c r="I4" s="23">
        <v>14</v>
      </c>
      <c r="J4" s="23">
        <v>14</v>
      </c>
      <c r="K4" s="23"/>
      <c r="L4" s="23"/>
      <c r="M4" s="23"/>
      <c r="N4" s="23"/>
      <c r="O4" s="23"/>
    </row>
    <row r="5" spans="2:27" ht="20.100000000000001" customHeight="1" x14ac:dyDescent="0.25">
      <c r="B5" s="79" t="s">
        <v>30</v>
      </c>
      <c r="C5" s="79"/>
      <c r="D5" s="23" t="s">
        <v>31</v>
      </c>
      <c r="E5" s="23" t="s">
        <v>31</v>
      </c>
      <c r="F5" s="23" t="s">
        <v>31</v>
      </c>
      <c r="G5" s="23" t="s">
        <v>31</v>
      </c>
      <c r="H5" s="23" t="s">
        <v>31</v>
      </c>
      <c r="I5" s="23" t="s">
        <v>32</v>
      </c>
      <c r="J5" s="23" t="s">
        <v>33</v>
      </c>
      <c r="K5" s="23"/>
      <c r="L5" s="23"/>
      <c r="M5" s="23"/>
      <c r="N5" s="23"/>
      <c r="O5" s="23"/>
    </row>
    <row r="6" spans="2:27" ht="20.100000000000001" customHeight="1" x14ac:dyDescent="0.25"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7"/>
    </row>
    <row r="7" spans="2:27" x14ac:dyDescent="0.25">
      <c r="B7" s="15">
        <v>1</v>
      </c>
      <c r="C7" s="6" t="str">
        <f>namen!C2</f>
        <v>Jan</v>
      </c>
      <c r="D7" s="61">
        <v>11</v>
      </c>
      <c r="E7" s="61">
        <v>12</v>
      </c>
      <c r="F7" s="61">
        <v>11</v>
      </c>
      <c r="G7" s="61">
        <v>6</v>
      </c>
      <c r="H7" s="61">
        <v>10</v>
      </c>
      <c r="I7" s="61">
        <v>12</v>
      </c>
      <c r="J7" s="61">
        <v>11</v>
      </c>
      <c r="K7" s="61"/>
      <c r="L7" s="61"/>
      <c r="M7" s="61"/>
      <c r="N7" s="61"/>
      <c r="O7" s="61"/>
      <c r="P7" s="24">
        <f>IF($C$7=0,"",IF(D7="","",IF($C$7&gt;0,D7/$D$4)))</f>
        <v>0.7857142857142857</v>
      </c>
      <c r="Q7" s="24">
        <f>IF(C7=0,"",IF(E7="","",IF(C7&gt;0,E7/$E$4)))</f>
        <v>0.8571428571428571</v>
      </c>
      <c r="R7" s="24">
        <f t="shared" ref="R7:R41" si="0">IF(C7=0,"",IF(F7="","",IF(C7&gt;0,F7/$F$4)))</f>
        <v>0.91666666666666663</v>
      </c>
      <c r="S7" s="24">
        <f t="shared" ref="S7:S41" si="1">IF(C7=0,"",IF(G7="","",IF(C7&gt;0,G7/$G$4)))</f>
        <v>0.46153846153846156</v>
      </c>
      <c r="T7" s="24">
        <f t="shared" ref="T7:T41" si="2">IF(C7=0,"",IF(H7="","",IF(C7&gt;0,H7/$H$4)))</f>
        <v>0.7142857142857143</v>
      </c>
      <c r="U7" s="24">
        <f t="shared" ref="U7:U41" si="3">IF(C7=0,"",IF(I7="","",IF(C7&gt;0,I7/$I$4)))</f>
        <v>0.8571428571428571</v>
      </c>
      <c r="V7" s="24">
        <f t="shared" ref="V7:V41" si="4">IF(C7=0,"",IF(J7="","",IF(C7&gt;0,J7/$J$4)))</f>
        <v>0.7857142857142857</v>
      </c>
      <c r="W7" s="24" t="str">
        <f t="shared" ref="W7:W41" si="5">IF(C7=0,"",IF(K7="","",IF(C7&gt;0,K7/$K$4)))</f>
        <v/>
      </c>
      <c r="X7" s="24" t="str">
        <f t="shared" ref="X7:X41" si="6">IF(C7=0,"",IF(L7="","",IF(C7&gt;0,L7/$L$4)))</f>
        <v/>
      </c>
      <c r="Y7" s="24" t="str">
        <f t="shared" ref="Y7:Y41" si="7">IF(C7=0,"",IF(M7="","",IF(C7&gt;0,M7/$M$4)))</f>
        <v/>
      </c>
      <c r="Z7" s="24" t="str">
        <f t="shared" ref="Z7:Z41" si="8">IF(C7=0,"",IF(N7="","",IF(C7&gt;0,N7/$N$4)))</f>
        <v/>
      </c>
      <c r="AA7" s="24" t="str">
        <f t="shared" ref="AA7:AA41" si="9">IF(C7=0,"",IF(O7="","",IF(C7&gt;0,O7/$O$4)))</f>
        <v/>
      </c>
    </row>
    <row r="8" spans="2:27" x14ac:dyDescent="0.25">
      <c r="B8" s="15">
        <v>2</v>
      </c>
      <c r="C8" s="6" t="str">
        <f>namen!C3</f>
        <v>Kees</v>
      </c>
      <c r="D8" s="61">
        <v>11</v>
      </c>
      <c r="E8" s="61">
        <v>11</v>
      </c>
      <c r="F8" s="61">
        <v>11</v>
      </c>
      <c r="G8" s="61">
        <v>8</v>
      </c>
      <c r="H8" s="61">
        <v>9</v>
      </c>
      <c r="I8" s="61">
        <v>10</v>
      </c>
      <c r="J8" s="61">
        <v>14</v>
      </c>
      <c r="K8" s="61"/>
      <c r="L8" s="61"/>
      <c r="M8" s="61"/>
      <c r="N8" s="61"/>
      <c r="O8" s="61"/>
      <c r="P8" s="24">
        <f t="shared" ref="P8:P41" si="10">IF(C8=0,"",IF(D8="","",IF(C8&gt;0,D8/$D$4)))</f>
        <v>0.7857142857142857</v>
      </c>
      <c r="Q8" s="24">
        <f>IF(C8=0,"",IF(E8="","",IF($C$7&gt;0,E8/$E$4)))</f>
        <v>0.7857142857142857</v>
      </c>
      <c r="R8" s="24">
        <f t="shared" si="0"/>
        <v>0.91666666666666663</v>
      </c>
      <c r="S8" s="24">
        <f t="shared" si="1"/>
        <v>0.61538461538461542</v>
      </c>
      <c r="T8" s="24">
        <f t="shared" si="2"/>
        <v>0.6428571428571429</v>
      </c>
      <c r="U8" s="24">
        <f t="shared" si="3"/>
        <v>0.7142857142857143</v>
      </c>
      <c r="V8" s="24">
        <f t="shared" si="4"/>
        <v>1</v>
      </c>
      <c r="W8" s="24" t="str">
        <f t="shared" si="5"/>
        <v/>
      </c>
      <c r="X8" s="24" t="str">
        <f t="shared" si="6"/>
        <v/>
      </c>
      <c r="Y8" s="24" t="str">
        <f t="shared" si="7"/>
        <v/>
      </c>
      <c r="Z8" s="24" t="str">
        <f t="shared" si="8"/>
        <v/>
      </c>
      <c r="AA8" s="24" t="str">
        <f t="shared" si="9"/>
        <v/>
      </c>
    </row>
    <row r="9" spans="2:27" x14ac:dyDescent="0.25">
      <c r="B9" s="15">
        <v>3</v>
      </c>
      <c r="C9" s="6" t="str">
        <f>namen!C4</f>
        <v>Marieke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24" t="str">
        <f t="shared" si="10"/>
        <v/>
      </c>
      <c r="Q9" s="24" t="str">
        <f>IF(C9=0,"",IF(E9="","",IF($C$7&gt;0,E9/$E$4)))</f>
        <v/>
      </c>
      <c r="R9" s="24" t="str">
        <f t="shared" si="0"/>
        <v/>
      </c>
      <c r="S9" s="24" t="str">
        <f t="shared" si="1"/>
        <v/>
      </c>
      <c r="T9" s="24" t="str">
        <f t="shared" si="2"/>
        <v/>
      </c>
      <c r="U9" s="24" t="str">
        <f t="shared" si="3"/>
        <v/>
      </c>
      <c r="V9" s="24" t="str">
        <f t="shared" si="4"/>
        <v/>
      </c>
      <c r="W9" s="24" t="str">
        <f t="shared" si="5"/>
        <v/>
      </c>
      <c r="X9" s="24" t="str">
        <f t="shared" si="6"/>
        <v/>
      </c>
      <c r="Y9" s="24" t="str">
        <f t="shared" si="7"/>
        <v/>
      </c>
      <c r="Z9" s="24" t="str">
        <f t="shared" si="8"/>
        <v/>
      </c>
      <c r="AA9" s="24" t="str">
        <f t="shared" si="9"/>
        <v/>
      </c>
    </row>
    <row r="10" spans="2:27" x14ac:dyDescent="0.25">
      <c r="B10" s="15">
        <v>4</v>
      </c>
      <c r="C10" s="6" t="str">
        <f>namen!C5</f>
        <v>Eefje</v>
      </c>
      <c r="D10" s="61">
        <v>10</v>
      </c>
      <c r="E10" s="61">
        <v>10</v>
      </c>
      <c r="F10" s="61">
        <v>9</v>
      </c>
      <c r="G10" s="61">
        <v>8</v>
      </c>
      <c r="H10" s="61">
        <v>12</v>
      </c>
      <c r="I10" s="61">
        <v>11</v>
      </c>
      <c r="J10" s="61">
        <v>12</v>
      </c>
      <c r="K10" s="61"/>
      <c r="L10" s="61"/>
      <c r="M10" s="61"/>
      <c r="N10" s="61"/>
      <c r="O10" s="61"/>
      <c r="P10" s="24">
        <f t="shared" si="10"/>
        <v>0.7142857142857143</v>
      </c>
      <c r="Q10" s="24">
        <f>IF(C10=0,"",IF(E10="","",IF($C$7&gt;0,E10/$E$4)))</f>
        <v>0.7142857142857143</v>
      </c>
      <c r="R10" s="24">
        <f t="shared" si="0"/>
        <v>0.75</v>
      </c>
      <c r="S10" s="24">
        <f t="shared" si="1"/>
        <v>0.61538461538461542</v>
      </c>
      <c r="T10" s="24">
        <f t="shared" si="2"/>
        <v>0.8571428571428571</v>
      </c>
      <c r="U10" s="24">
        <f t="shared" si="3"/>
        <v>0.7857142857142857</v>
      </c>
      <c r="V10" s="24">
        <f t="shared" si="4"/>
        <v>0.8571428571428571</v>
      </c>
      <c r="W10" s="24" t="str">
        <f t="shared" si="5"/>
        <v/>
      </c>
      <c r="X10" s="24" t="str">
        <f t="shared" si="6"/>
        <v/>
      </c>
      <c r="Y10" s="24" t="str">
        <f t="shared" si="7"/>
        <v/>
      </c>
      <c r="Z10" s="24" t="str">
        <f t="shared" si="8"/>
        <v/>
      </c>
      <c r="AA10" s="24" t="str">
        <f t="shared" si="9"/>
        <v/>
      </c>
    </row>
    <row r="11" spans="2:27" x14ac:dyDescent="0.25">
      <c r="B11" s="15">
        <v>5</v>
      </c>
      <c r="C11" s="6" t="str">
        <f>namen!C6</f>
        <v>Nora</v>
      </c>
      <c r="D11" s="61">
        <v>11</v>
      </c>
      <c r="E11" s="61">
        <v>11</v>
      </c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24">
        <f t="shared" si="10"/>
        <v>0.7857142857142857</v>
      </c>
      <c r="Q11" s="24">
        <f>IF(C11=0,"",IF(E11="","",IF($C$7&gt;0,E11/$E$4)))</f>
        <v>0.7857142857142857</v>
      </c>
      <c r="R11" s="24" t="str">
        <f t="shared" si="0"/>
        <v/>
      </c>
      <c r="S11" s="24" t="str">
        <f t="shared" si="1"/>
        <v/>
      </c>
      <c r="T11" s="24" t="str">
        <f t="shared" si="2"/>
        <v/>
      </c>
      <c r="U11" s="24" t="str">
        <f t="shared" si="3"/>
        <v/>
      </c>
      <c r="V11" s="24" t="str">
        <f t="shared" si="4"/>
        <v/>
      </c>
      <c r="W11" s="24" t="str">
        <f t="shared" si="5"/>
        <v/>
      </c>
      <c r="X11" s="24" t="str">
        <f t="shared" si="6"/>
        <v/>
      </c>
      <c r="Y11" s="24" t="str">
        <f t="shared" si="7"/>
        <v/>
      </c>
      <c r="Z11" s="24" t="str">
        <f t="shared" si="8"/>
        <v/>
      </c>
      <c r="AA11" s="24" t="str">
        <f t="shared" si="9"/>
        <v/>
      </c>
    </row>
    <row r="12" spans="2:27" x14ac:dyDescent="0.25">
      <c r="B12" s="15">
        <v>6</v>
      </c>
      <c r="C12" s="6" t="str">
        <f>namen!C7</f>
        <v>Anne</v>
      </c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24" t="str">
        <f t="shared" si="10"/>
        <v/>
      </c>
      <c r="Q12" s="24" t="str">
        <f>IF(C12=0,"",IF(E12="","",IF($C$7&gt;0,E12/$E$4)))</f>
        <v/>
      </c>
      <c r="R12" s="24" t="str">
        <f t="shared" si="0"/>
        <v/>
      </c>
      <c r="S12" s="24" t="str">
        <f t="shared" si="1"/>
        <v/>
      </c>
      <c r="T12" s="24" t="str">
        <f t="shared" si="2"/>
        <v/>
      </c>
      <c r="U12" s="24" t="str">
        <f t="shared" si="3"/>
        <v/>
      </c>
      <c r="V12" s="24" t="str">
        <f t="shared" si="4"/>
        <v/>
      </c>
      <c r="W12" s="24" t="str">
        <f t="shared" si="5"/>
        <v/>
      </c>
      <c r="X12" s="24" t="str">
        <f t="shared" si="6"/>
        <v/>
      </c>
      <c r="Y12" s="24" t="str">
        <f t="shared" si="7"/>
        <v/>
      </c>
      <c r="Z12" s="24" t="str">
        <f t="shared" si="8"/>
        <v/>
      </c>
      <c r="AA12" s="24" t="str">
        <f t="shared" si="9"/>
        <v/>
      </c>
    </row>
    <row r="13" spans="2:27" x14ac:dyDescent="0.25">
      <c r="B13" s="15">
        <v>7</v>
      </c>
      <c r="C13" s="6" t="str">
        <f>namen!C8</f>
        <v>Ruben</v>
      </c>
      <c r="D13" s="61">
        <v>12</v>
      </c>
      <c r="E13" s="61">
        <v>14</v>
      </c>
      <c r="F13" s="61">
        <v>12</v>
      </c>
      <c r="G13" s="61">
        <v>12</v>
      </c>
      <c r="H13" s="61">
        <v>14</v>
      </c>
      <c r="I13" s="61">
        <v>14</v>
      </c>
      <c r="J13" s="61">
        <v>13</v>
      </c>
      <c r="K13" s="61"/>
      <c r="L13" s="61"/>
      <c r="M13" s="61"/>
      <c r="N13" s="61"/>
      <c r="O13" s="61"/>
      <c r="P13" s="24">
        <f t="shared" si="10"/>
        <v>0.8571428571428571</v>
      </c>
      <c r="Q13" s="24">
        <f>IF(C13=0,"",IF(E13="","",IF($C$7&gt;0,E13/$E$4)))</f>
        <v>1</v>
      </c>
      <c r="R13" s="24">
        <f t="shared" si="0"/>
        <v>1</v>
      </c>
      <c r="S13" s="24">
        <f t="shared" si="1"/>
        <v>0.92307692307692313</v>
      </c>
      <c r="T13" s="24">
        <f t="shared" si="2"/>
        <v>1</v>
      </c>
      <c r="U13" s="24">
        <f t="shared" si="3"/>
        <v>1</v>
      </c>
      <c r="V13" s="24">
        <f t="shared" si="4"/>
        <v>0.9285714285714286</v>
      </c>
      <c r="W13" s="24" t="str">
        <f t="shared" si="5"/>
        <v/>
      </c>
      <c r="X13" s="24" t="str">
        <f t="shared" si="6"/>
        <v/>
      </c>
      <c r="Y13" s="24" t="str">
        <f t="shared" si="7"/>
        <v/>
      </c>
      <c r="Z13" s="24" t="str">
        <f t="shared" si="8"/>
        <v/>
      </c>
      <c r="AA13" s="24" t="str">
        <f t="shared" si="9"/>
        <v/>
      </c>
    </row>
    <row r="14" spans="2:27" x14ac:dyDescent="0.25">
      <c r="B14" s="15">
        <v>8</v>
      </c>
      <c r="C14" s="6" t="str">
        <f>namen!C9</f>
        <v xml:space="preserve">Tim </v>
      </c>
      <c r="D14" s="61">
        <v>10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24">
        <f t="shared" si="10"/>
        <v>0.7142857142857143</v>
      </c>
      <c r="Q14" s="24" t="str">
        <f>IF(C14=0,"",IF(E14="","",IF($C$7&gt;0,E14/$E$4)))</f>
        <v/>
      </c>
      <c r="R14" s="24" t="str">
        <f t="shared" si="0"/>
        <v/>
      </c>
      <c r="S14" s="24" t="str">
        <f t="shared" si="1"/>
        <v/>
      </c>
      <c r="T14" s="24" t="str">
        <f t="shared" si="2"/>
        <v/>
      </c>
      <c r="U14" s="24" t="str">
        <f t="shared" si="3"/>
        <v/>
      </c>
      <c r="V14" s="24" t="str">
        <f t="shared" si="4"/>
        <v/>
      </c>
      <c r="W14" s="24" t="str">
        <f t="shared" si="5"/>
        <v/>
      </c>
      <c r="X14" s="24" t="str">
        <f t="shared" si="6"/>
        <v/>
      </c>
      <c r="Y14" s="24" t="str">
        <f t="shared" si="7"/>
        <v/>
      </c>
      <c r="Z14" s="24" t="str">
        <f t="shared" si="8"/>
        <v/>
      </c>
      <c r="AA14" s="24" t="str">
        <f t="shared" si="9"/>
        <v/>
      </c>
    </row>
    <row r="15" spans="2:27" x14ac:dyDescent="0.25">
      <c r="B15" s="15">
        <v>9</v>
      </c>
      <c r="C15" s="6">
        <f>namen!C10</f>
        <v>0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24" t="str">
        <f t="shared" si="10"/>
        <v/>
      </c>
      <c r="Q15" s="24" t="str">
        <f>IF(C15=0,"",IF(E15="","",IF($C$7&gt;0,E15/$E$4)))</f>
        <v/>
      </c>
      <c r="R15" s="24" t="str">
        <f t="shared" si="0"/>
        <v/>
      </c>
      <c r="S15" s="24" t="str">
        <f t="shared" si="1"/>
        <v/>
      </c>
      <c r="T15" s="24" t="str">
        <f t="shared" si="2"/>
        <v/>
      </c>
      <c r="U15" s="24" t="str">
        <f t="shared" si="3"/>
        <v/>
      </c>
      <c r="V15" s="24" t="str">
        <f t="shared" si="4"/>
        <v/>
      </c>
      <c r="W15" s="24" t="str">
        <f t="shared" si="5"/>
        <v/>
      </c>
      <c r="X15" s="24" t="str">
        <f t="shared" si="6"/>
        <v/>
      </c>
      <c r="Y15" s="24" t="str">
        <f t="shared" si="7"/>
        <v/>
      </c>
      <c r="Z15" s="24" t="str">
        <f t="shared" si="8"/>
        <v/>
      </c>
      <c r="AA15" s="24" t="str">
        <f t="shared" si="9"/>
        <v/>
      </c>
    </row>
    <row r="16" spans="2:27" x14ac:dyDescent="0.25">
      <c r="B16" s="15">
        <v>10</v>
      </c>
      <c r="C16" s="6">
        <f>namen!C11</f>
        <v>0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24" t="str">
        <f t="shared" si="10"/>
        <v/>
      </c>
      <c r="Q16" s="24" t="str">
        <f>IF(C16=0,"",IF(E16="","",IF($C$7&gt;0,E16/$E$4)))</f>
        <v/>
      </c>
      <c r="R16" s="24" t="str">
        <f t="shared" si="0"/>
        <v/>
      </c>
      <c r="S16" s="24" t="str">
        <f t="shared" si="1"/>
        <v/>
      </c>
      <c r="T16" s="24" t="str">
        <f t="shared" si="2"/>
        <v/>
      </c>
      <c r="U16" s="24" t="str">
        <f t="shared" si="3"/>
        <v/>
      </c>
      <c r="V16" s="24" t="str">
        <f t="shared" si="4"/>
        <v/>
      </c>
      <c r="W16" s="24" t="str">
        <f t="shared" si="5"/>
        <v/>
      </c>
      <c r="X16" s="24" t="str">
        <f t="shared" si="6"/>
        <v/>
      </c>
      <c r="Y16" s="24" t="str">
        <f t="shared" si="7"/>
        <v/>
      </c>
      <c r="Z16" s="24" t="str">
        <f t="shared" si="8"/>
        <v/>
      </c>
      <c r="AA16" s="24" t="str">
        <f t="shared" si="9"/>
        <v/>
      </c>
    </row>
    <row r="17" spans="2:27" x14ac:dyDescent="0.25">
      <c r="B17" s="15">
        <v>11</v>
      </c>
      <c r="C17" s="6">
        <f>namen!C12</f>
        <v>0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24" t="str">
        <f t="shared" si="10"/>
        <v/>
      </c>
      <c r="Q17" s="24" t="str">
        <f>IF(C17=0,"",IF(E17="","",IF($C$7&gt;0,E17/$E$4)))</f>
        <v/>
      </c>
      <c r="R17" s="24" t="str">
        <f t="shared" si="0"/>
        <v/>
      </c>
      <c r="S17" s="24" t="str">
        <f t="shared" si="1"/>
        <v/>
      </c>
      <c r="T17" s="24" t="str">
        <f t="shared" si="2"/>
        <v/>
      </c>
      <c r="U17" s="24" t="str">
        <f t="shared" si="3"/>
        <v/>
      </c>
      <c r="V17" s="24" t="str">
        <f t="shared" si="4"/>
        <v/>
      </c>
      <c r="W17" s="24" t="str">
        <f t="shared" si="5"/>
        <v/>
      </c>
      <c r="X17" s="24" t="str">
        <f t="shared" si="6"/>
        <v/>
      </c>
      <c r="Y17" s="24" t="str">
        <f t="shared" si="7"/>
        <v/>
      </c>
      <c r="Z17" s="24" t="str">
        <f t="shared" si="8"/>
        <v/>
      </c>
      <c r="AA17" s="24" t="str">
        <f t="shared" si="9"/>
        <v/>
      </c>
    </row>
    <row r="18" spans="2:27" x14ac:dyDescent="0.25">
      <c r="B18" s="15">
        <v>12</v>
      </c>
      <c r="C18" s="6">
        <f>namen!C13</f>
        <v>0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24" t="str">
        <f t="shared" si="10"/>
        <v/>
      </c>
      <c r="Q18" s="24" t="str">
        <f>IF(C18=0,"",IF(E18="","",IF($C$7&gt;0,E18/$E$4)))</f>
        <v/>
      </c>
      <c r="R18" s="24" t="str">
        <f t="shared" si="0"/>
        <v/>
      </c>
      <c r="S18" s="24" t="str">
        <f t="shared" si="1"/>
        <v/>
      </c>
      <c r="T18" s="24" t="str">
        <f t="shared" si="2"/>
        <v/>
      </c>
      <c r="U18" s="24" t="str">
        <f t="shared" si="3"/>
        <v/>
      </c>
      <c r="V18" s="24" t="str">
        <f t="shared" si="4"/>
        <v/>
      </c>
      <c r="W18" s="24" t="str">
        <f t="shared" si="5"/>
        <v/>
      </c>
      <c r="X18" s="24" t="str">
        <f t="shared" si="6"/>
        <v/>
      </c>
      <c r="Y18" s="24" t="str">
        <f t="shared" si="7"/>
        <v/>
      </c>
      <c r="Z18" s="24" t="str">
        <f t="shared" si="8"/>
        <v/>
      </c>
      <c r="AA18" s="24" t="str">
        <f t="shared" si="9"/>
        <v/>
      </c>
    </row>
    <row r="19" spans="2:27" x14ac:dyDescent="0.25">
      <c r="B19" s="15">
        <v>13</v>
      </c>
      <c r="C19" s="6">
        <f>namen!C14</f>
        <v>0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24" t="str">
        <f t="shared" si="10"/>
        <v/>
      </c>
      <c r="Q19" s="24" t="str">
        <f>IF(C19=0,"",IF(E19="","",IF($C$7&gt;0,E19/$E$4)))</f>
        <v/>
      </c>
      <c r="R19" s="24" t="str">
        <f t="shared" si="0"/>
        <v/>
      </c>
      <c r="S19" s="24" t="str">
        <f t="shared" si="1"/>
        <v/>
      </c>
      <c r="T19" s="24" t="str">
        <f t="shared" si="2"/>
        <v/>
      </c>
      <c r="U19" s="24" t="str">
        <f t="shared" si="3"/>
        <v/>
      </c>
      <c r="V19" s="24" t="str">
        <f t="shared" si="4"/>
        <v/>
      </c>
      <c r="W19" s="24" t="str">
        <f t="shared" si="5"/>
        <v/>
      </c>
      <c r="X19" s="24" t="str">
        <f t="shared" si="6"/>
        <v/>
      </c>
      <c r="Y19" s="24" t="str">
        <f t="shared" si="7"/>
        <v/>
      </c>
      <c r="Z19" s="24" t="str">
        <f t="shared" si="8"/>
        <v/>
      </c>
      <c r="AA19" s="24" t="str">
        <f t="shared" si="9"/>
        <v/>
      </c>
    </row>
    <row r="20" spans="2:27" x14ac:dyDescent="0.25">
      <c r="B20" s="15">
        <v>14</v>
      </c>
      <c r="C20" s="6">
        <f>namen!C15</f>
        <v>0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24" t="str">
        <f t="shared" si="10"/>
        <v/>
      </c>
      <c r="Q20" s="24" t="str">
        <f>IF(C20=0,"",IF(E20="","",IF($C$7&gt;0,E20/$E$4)))</f>
        <v/>
      </c>
      <c r="R20" s="24" t="str">
        <f t="shared" si="0"/>
        <v/>
      </c>
      <c r="S20" s="24" t="str">
        <f t="shared" si="1"/>
        <v/>
      </c>
      <c r="T20" s="24" t="str">
        <f t="shared" si="2"/>
        <v/>
      </c>
      <c r="U20" s="24" t="str">
        <f t="shared" si="3"/>
        <v/>
      </c>
      <c r="V20" s="24" t="str">
        <f t="shared" si="4"/>
        <v/>
      </c>
      <c r="W20" s="24" t="str">
        <f t="shared" si="5"/>
        <v/>
      </c>
      <c r="X20" s="24" t="str">
        <f t="shared" si="6"/>
        <v/>
      </c>
      <c r="Y20" s="24" t="str">
        <f t="shared" si="7"/>
        <v/>
      </c>
      <c r="Z20" s="24" t="str">
        <f t="shared" si="8"/>
        <v/>
      </c>
      <c r="AA20" s="24" t="str">
        <f t="shared" si="9"/>
        <v/>
      </c>
    </row>
    <row r="21" spans="2:27" x14ac:dyDescent="0.25">
      <c r="B21" s="15">
        <v>15</v>
      </c>
      <c r="C21" s="6">
        <f>namen!C16</f>
        <v>0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24" t="str">
        <f t="shared" si="10"/>
        <v/>
      </c>
      <c r="Q21" s="24" t="str">
        <f>IF(C21=0,"",IF(E21="","",IF($C$7&gt;0,E21/$E$4)))</f>
        <v/>
      </c>
      <c r="R21" s="24" t="str">
        <f t="shared" si="0"/>
        <v/>
      </c>
      <c r="S21" s="24" t="str">
        <f t="shared" si="1"/>
        <v/>
      </c>
      <c r="T21" s="24" t="str">
        <f t="shared" si="2"/>
        <v/>
      </c>
      <c r="U21" s="24" t="str">
        <f t="shared" si="3"/>
        <v/>
      </c>
      <c r="V21" s="24" t="str">
        <f t="shared" si="4"/>
        <v/>
      </c>
      <c r="W21" s="24" t="str">
        <f t="shared" si="5"/>
        <v/>
      </c>
      <c r="X21" s="24" t="str">
        <f t="shared" si="6"/>
        <v/>
      </c>
      <c r="Y21" s="24" t="str">
        <f t="shared" si="7"/>
        <v/>
      </c>
      <c r="Z21" s="24" t="str">
        <f t="shared" si="8"/>
        <v/>
      </c>
      <c r="AA21" s="24" t="str">
        <f t="shared" si="9"/>
        <v/>
      </c>
    </row>
    <row r="22" spans="2:27" x14ac:dyDescent="0.25">
      <c r="B22" s="15">
        <v>16</v>
      </c>
      <c r="C22" s="6">
        <f>namen!C17</f>
        <v>0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24" t="str">
        <f t="shared" si="10"/>
        <v/>
      </c>
      <c r="Q22" s="24" t="str">
        <f>IF(C22=0,"",IF(E22="","",IF($C$7&gt;0,E22/$E$4)))</f>
        <v/>
      </c>
      <c r="R22" s="24" t="str">
        <f t="shared" si="0"/>
        <v/>
      </c>
      <c r="S22" s="24" t="str">
        <f t="shared" si="1"/>
        <v/>
      </c>
      <c r="T22" s="24" t="str">
        <f t="shared" si="2"/>
        <v/>
      </c>
      <c r="U22" s="24" t="str">
        <f t="shared" si="3"/>
        <v/>
      </c>
      <c r="V22" s="24" t="str">
        <f t="shared" si="4"/>
        <v/>
      </c>
      <c r="W22" s="24" t="str">
        <f t="shared" si="5"/>
        <v/>
      </c>
      <c r="X22" s="24" t="str">
        <f t="shared" si="6"/>
        <v/>
      </c>
      <c r="Y22" s="24" t="str">
        <f t="shared" si="7"/>
        <v/>
      </c>
      <c r="Z22" s="24" t="str">
        <f t="shared" si="8"/>
        <v/>
      </c>
      <c r="AA22" s="24" t="str">
        <f t="shared" si="9"/>
        <v/>
      </c>
    </row>
    <row r="23" spans="2:27" x14ac:dyDescent="0.25">
      <c r="B23" s="15">
        <v>17</v>
      </c>
      <c r="C23" s="6">
        <f>namen!C18</f>
        <v>0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24" t="str">
        <f t="shared" si="10"/>
        <v/>
      </c>
      <c r="Q23" s="24" t="str">
        <f>IF(C23=0,"",IF(E23="","",IF($C$7&gt;0,E23/$E$4)))</f>
        <v/>
      </c>
      <c r="R23" s="24" t="str">
        <f t="shared" si="0"/>
        <v/>
      </c>
      <c r="S23" s="24" t="str">
        <f t="shared" si="1"/>
        <v/>
      </c>
      <c r="T23" s="24" t="str">
        <f t="shared" si="2"/>
        <v/>
      </c>
      <c r="U23" s="24" t="str">
        <f t="shared" si="3"/>
        <v/>
      </c>
      <c r="V23" s="24" t="str">
        <f t="shared" si="4"/>
        <v/>
      </c>
      <c r="W23" s="24" t="str">
        <f t="shared" si="5"/>
        <v/>
      </c>
      <c r="X23" s="24" t="str">
        <f t="shared" si="6"/>
        <v/>
      </c>
      <c r="Y23" s="24" t="str">
        <f t="shared" si="7"/>
        <v/>
      </c>
      <c r="Z23" s="24" t="str">
        <f t="shared" si="8"/>
        <v/>
      </c>
      <c r="AA23" s="24" t="str">
        <f t="shared" si="9"/>
        <v/>
      </c>
    </row>
    <row r="24" spans="2:27" x14ac:dyDescent="0.25">
      <c r="B24" s="15">
        <v>18</v>
      </c>
      <c r="C24" s="6">
        <f>namen!C19</f>
        <v>0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24" t="str">
        <f t="shared" si="10"/>
        <v/>
      </c>
      <c r="Q24" s="24" t="str">
        <f>IF(C24=0,"",IF(E24="","",IF($C$7&gt;0,E24/$E$4)))</f>
        <v/>
      </c>
      <c r="R24" s="24" t="str">
        <f t="shared" si="0"/>
        <v/>
      </c>
      <c r="S24" s="24" t="str">
        <f t="shared" si="1"/>
        <v/>
      </c>
      <c r="T24" s="24" t="str">
        <f t="shared" si="2"/>
        <v/>
      </c>
      <c r="U24" s="24" t="str">
        <f t="shared" si="3"/>
        <v/>
      </c>
      <c r="V24" s="24" t="str">
        <f t="shared" si="4"/>
        <v/>
      </c>
      <c r="W24" s="24" t="str">
        <f t="shared" si="5"/>
        <v/>
      </c>
      <c r="X24" s="24" t="str">
        <f t="shared" si="6"/>
        <v/>
      </c>
      <c r="Y24" s="24" t="str">
        <f t="shared" si="7"/>
        <v/>
      </c>
      <c r="Z24" s="24" t="str">
        <f t="shared" si="8"/>
        <v/>
      </c>
      <c r="AA24" s="24" t="str">
        <f t="shared" si="9"/>
        <v/>
      </c>
    </row>
    <row r="25" spans="2:27" x14ac:dyDescent="0.25">
      <c r="B25" s="15">
        <v>19</v>
      </c>
      <c r="C25" s="6">
        <f>namen!C20</f>
        <v>0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24" t="str">
        <f t="shared" si="10"/>
        <v/>
      </c>
      <c r="Q25" s="24" t="str">
        <f>IF(C25=0,"",IF(E25="","",IF($C$7&gt;0,E25/$E$4)))</f>
        <v/>
      </c>
      <c r="R25" s="24" t="str">
        <f t="shared" si="0"/>
        <v/>
      </c>
      <c r="S25" s="24" t="str">
        <f t="shared" si="1"/>
        <v/>
      </c>
      <c r="T25" s="24" t="str">
        <f t="shared" si="2"/>
        <v/>
      </c>
      <c r="U25" s="24" t="str">
        <f t="shared" si="3"/>
        <v/>
      </c>
      <c r="V25" s="24" t="str">
        <f t="shared" si="4"/>
        <v/>
      </c>
      <c r="W25" s="24" t="str">
        <f t="shared" si="5"/>
        <v/>
      </c>
      <c r="X25" s="24" t="str">
        <f t="shared" si="6"/>
        <v/>
      </c>
      <c r="Y25" s="24" t="str">
        <f t="shared" si="7"/>
        <v/>
      </c>
      <c r="Z25" s="24" t="str">
        <f t="shared" si="8"/>
        <v/>
      </c>
      <c r="AA25" s="24" t="str">
        <f t="shared" si="9"/>
        <v/>
      </c>
    </row>
    <row r="26" spans="2:27" x14ac:dyDescent="0.25">
      <c r="B26" s="15">
        <v>20</v>
      </c>
      <c r="C26" s="6">
        <f>namen!C21</f>
        <v>0</v>
      </c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24" t="str">
        <f t="shared" si="10"/>
        <v/>
      </c>
      <c r="Q26" s="24" t="str">
        <f>IF(C26=0,"",IF(E26="","",IF($C$7&gt;0,E26/$E$4)))</f>
        <v/>
      </c>
      <c r="R26" s="24" t="str">
        <f t="shared" si="0"/>
        <v/>
      </c>
      <c r="S26" s="24" t="str">
        <f t="shared" si="1"/>
        <v/>
      </c>
      <c r="T26" s="24" t="str">
        <f t="shared" si="2"/>
        <v/>
      </c>
      <c r="U26" s="24" t="str">
        <f t="shared" si="3"/>
        <v/>
      </c>
      <c r="V26" s="24" t="str">
        <f t="shared" si="4"/>
        <v/>
      </c>
      <c r="W26" s="24" t="str">
        <f t="shared" si="5"/>
        <v/>
      </c>
      <c r="X26" s="24" t="str">
        <f t="shared" si="6"/>
        <v/>
      </c>
      <c r="Y26" s="24" t="str">
        <f t="shared" si="7"/>
        <v/>
      </c>
      <c r="Z26" s="24" t="str">
        <f t="shared" si="8"/>
        <v/>
      </c>
      <c r="AA26" s="24" t="str">
        <f t="shared" si="9"/>
        <v/>
      </c>
    </row>
    <row r="27" spans="2:27" x14ac:dyDescent="0.25">
      <c r="B27" s="15">
        <v>21</v>
      </c>
      <c r="C27" s="6">
        <f>namen!C22</f>
        <v>0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24" t="str">
        <f t="shared" si="10"/>
        <v/>
      </c>
      <c r="Q27" s="24" t="str">
        <f>IF(C27=0,"",IF(E27="","",IF($C$7&gt;0,E27/$E$4)))</f>
        <v/>
      </c>
      <c r="R27" s="24" t="str">
        <f t="shared" si="0"/>
        <v/>
      </c>
      <c r="S27" s="24" t="str">
        <f t="shared" si="1"/>
        <v/>
      </c>
      <c r="T27" s="24" t="str">
        <f t="shared" si="2"/>
        <v/>
      </c>
      <c r="U27" s="24" t="str">
        <f t="shared" si="3"/>
        <v/>
      </c>
      <c r="V27" s="24" t="str">
        <f t="shared" si="4"/>
        <v/>
      </c>
      <c r="W27" s="24" t="str">
        <f t="shared" si="5"/>
        <v/>
      </c>
      <c r="X27" s="24" t="str">
        <f t="shared" si="6"/>
        <v/>
      </c>
      <c r="Y27" s="24" t="str">
        <f t="shared" si="7"/>
        <v/>
      </c>
      <c r="Z27" s="24" t="str">
        <f t="shared" si="8"/>
        <v/>
      </c>
      <c r="AA27" s="24" t="str">
        <f t="shared" si="9"/>
        <v/>
      </c>
    </row>
    <row r="28" spans="2:27" x14ac:dyDescent="0.25">
      <c r="B28" s="15">
        <v>22</v>
      </c>
      <c r="C28" s="6">
        <f>namen!C23</f>
        <v>0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24" t="str">
        <f t="shared" si="10"/>
        <v/>
      </c>
      <c r="Q28" s="24" t="str">
        <f>IF(C28=0,"",IF(E28="","",IF($C$7&gt;0,E28/$E$4)))</f>
        <v/>
      </c>
      <c r="R28" s="24" t="str">
        <f t="shared" si="0"/>
        <v/>
      </c>
      <c r="S28" s="24" t="str">
        <f t="shared" si="1"/>
        <v/>
      </c>
      <c r="T28" s="24" t="str">
        <f t="shared" si="2"/>
        <v/>
      </c>
      <c r="U28" s="24" t="str">
        <f t="shared" si="3"/>
        <v/>
      </c>
      <c r="V28" s="24" t="str">
        <f t="shared" si="4"/>
        <v/>
      </c>
      <c r="W28" s="24" t="str">
        <f t="shared" si="5"/>
        <v/>
      </c>
      <c r="X28" s="24" t="str">
        <f t="shared" si="6"/>
        <v/>
      </c>
      <c r="Y28" s="24" t="str">
        <f t="shared" si="7"/>
        <v/>
      </c>
      <c r="Z28" s="24" t="str">
        <f t="shared" si="8"/>
        <v/>
      </c>
      <c r="AA28" s="24" t="str">
        <f t="shared" si="9"/>
        <v/>
      </c>
    </row>
    <row r="29" spans="2:27" x14ac:dyDescent="0.25">
      <c r="B29" s="15">
        <v>23</v>
      </c>
      <c r="C29" s="6">
        <f>namen!C24</f>
        <v>0</v>
      </c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24" t="str">
        <f t="shared" si="10"/>
        <v/>
      </c>
      <c r="Q29" s="24" t="str">
        <f>IF(C29=0,"",IF(E29="","",IF($C$7&gt;0,E29/$E$4)))</f>
        <v/>
      </c>
      <c r="R29" s="24" t="str">
        <f t="shared" si="0"/>
        <v/>
      </c>
      <c r="S29" s="24" t="str">
        <f t="shared" si="1"/>
        <v/>
      </c>
      <c r="T29" s="24" t="str">
        <f t="shared" si="2"/>
        <v/>
      </c>
      <c r="U29" s="24" t="str">
        <f t="shared" si="3"/>
        <v/>
      </c>
      <c r="V29" s="24" t="str">
        <f t="shared" si="4"/>
        <v/>
      </c>
      <c r="W29" s="24" t="str">
        <f t="shared" si="5"/>
        <v/>
      </c>
      <c r="X29" s="24" t="str">
        <f t="shared" si="6"/>
        <v/>
      </c>
      <c r="Y29" s="24" t="str">
        <f t="shared" si="7"/>
        <v/>
      </c>
      <c r="Z29" s="24" t="str">
        <f t="shared" si="8"/>
        <v/>
      </c>
      <c r="AA29" s="24" t="str">
        <f t="shared" si="9"/>
        <v/>
      </c>
    </row>
    <row r="30" spans="2:27" x14ac:dyDescent="0.25">
      <c r="B30" s="15">
        <v>24</v>
      </c>
      <c r="C30" s="6">
        <f>namen!C25</f>
        <v>0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24" t="str">
        <f t="shared" si="10"/>
        <v/>
      </c>
      <c r="Q30" s="24" t="str">
        <f>IF(C30=0,"",IF(E30="","",IF($C$7&gt;0,E30/$E$4)))</f>
        <v/>
      </c>
      <c r="R30" s="24" t="str">
        <f t="shared" si="0"/>
        <v/>
      </c>
      <c r="S30" s="24" t="str">
        <f t="shared" si="1"/>
        <v/>
      </c>
      <c r="T30" s="24" t="str">
        <f t="shared" si="2"/>
        <v/>
      </c>
      <c r="U30" s="24" t="str">
        <f t="shared" si="3"/>
        <v/>
      </c>
      <c r="V30" s="24" t="str">
        <f t="shared" si="4"/>
        <v/>
      </c>
      <c r="W30" s="24" t="str">
        <f t="shared" si="5"/>
        <v/>
      </c>
      <c r="X30" s="24" t="str">
        <f t="shared" si="6"/>
        <v/>
      </c>
      <c r="Y30" s="24" t="str">
        <f t="shared" si="7"/>
        <v/>
      </c>
      <c r="Z30" s="24" t="str">
        <f t="shared" si="8"/>
        <v/>
      </c>
      <c r="AA30" s="24" t="str">
        <f t="shared" si="9"/>
        <v/>
      </c>
    </row>
    <row r="31" spans="2:27" x14ac:dyDescent="0.25">
      <c r="B31" s="15">
        <v>25</v>
      </c>
      <c r="C31" s="6">
        <f>namen!C26</f>
        <v>0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24" t="str">
        <f t="shared" si="10"/>
        <v/>
      </c>
      <c r="Q31" s="24" t="str">
        <f>IF(C31=0,"",IF(E31="","",IF($C$7&gt;0,E31/$E$4)))</f>
        <v/>
      </c>
      <c r="R31" s="24" t="str">
        <f t="shared" si="0"/>
        <v/>
      </c>
      <c r="S31" s="24" t="str">
        <f t="shared" si="1"/>
        <v/>
      </c>
      <c r="T31" s="24" t="str">
        <f t="shared" si="2"/>
        <v/>
      </c>
      <c r="U31" s="24" t="str">
        <f t="shared" si="3"/>
        <v/>
      </c>
      <c r="V31" s="24" t="str">
        <f t="shared" si="4"/>
        <v/>
      </c>
      <c r="W31" s="24" t="str">
        <f t="shared" si="5"/>
        <v/>
      </c>
      <c r="X31" s="24" t="str">
        <f t="shared" si="6"/>
        <v/>
      </c>
      <c r="Y31" s="24" t="str">
        <f t="shared" si="7"/>
        <v/>
      </c>
      <c r="Z31" s="24" t="str">
        <f t="shared" si="8"/>
        <v/>
      </c>
      <c r="AA31" s="24" t="str">
        <f t="shared" si="9"/>
        <v/>
      </c>
    </row>
    <row r="32" spans="2:27" x14ac:dyDescent="0.25">
      <c r="B32" s="15">
        <v>26</v>
      </c>
      <c r="C32" s="6">
        <f>namen!C27</f>
        <v>0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24" t="str">
        <f t="shared" si="10"/>
        <v/>
      </c>
      <c r="Q32" s="24" t="str">
        <f>IF(C32=0,"",IF(E32="","",IF($C$7&gt;0,E32/$E$4)))</f>
        <v/>
      </c>
      <c r="R32" s="24" t="str">
        <f t="shared" si="0"/>
        <v/>
      </c>
      <c r="S32" s="24" t="str">
        <f t="shared" si="1"/>
        <v/>
      </c>
      <c r="T32" s="24" t="str">
        <f t="shared" si="2"/>
        <v/>
      </c>
      <c r="U32" s="24" t="str">
        <f t="shared" si="3"/>
        <v/>
      </c>
      <c r="V32" s="24" t="str">
        <f t="shared" si="4"/>
        <v/>
      </c>
      <c r="W32" s="24" t="str">
        <f t="shared" si="5"/>
        <v/>
      </c>
      <c r="X32" s="24" t="str">
        <f t="shared" si="6"/>
        <v/>
      </c>
      <c r="Y32" s="24" t="str">
        <f t="shared" si="7"/>
        <v/>
      </c>
      <c r="Z32" s="24" t="str">
        <f t="shared" si="8"/>
        <v/>
      </c>
      <c r="AA32" s="24" t="str">
        <f t="shared" si="9"/>
        <v/>
      </c>
    </row>
    <row r="33" spans="2:27" x14ac:dyDescent="0.25">
      <c r="B33" s="15">
        <v>27</v>
      </c>
      <c r="C33" s="6">
        <f>namen!C28</f>
        <v>0</v>
      </c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24" t="str">
        <f t="shared" si="10"/>
        <v/>
      </c>
      <c r="Q33" s="24" t="str">
        <f>IF(C33=0,"",IF(E33="","",IF($C$7&gt;0,E33/$E$4)))</f>
        <v/>
      </c>
      <c r="R33" s="24" t="str">
        <f t="shared" si="0"/>
        <v/>
      </c>
      <c r="S33" s="24" t="str">
        <f t="shared" si="1"/>
        <v/>
      </c>
      <c r="T33" s="24" t="str">
        <f t="shared" si="2"/>
        <v/>
      </c>
      <c r="U33" s="24" t="str">
        <f t="shared" si="3"/>
        <v/>
      </c>
      <c r="V33" s="24" t="str">
        <f t="shared" si="4"/>
        <v/>
      </c>
      <c r="W33" s="24" t="str">
        <f t="shared" si="5"/>
        <v/>
      </c>
      <c r="X33" s="24" t="str">
        <f t="shared" si="6"/>
        <v/>
      </c>
      <c r="Y33" s="24" t="str">
        <f t="shared" si="7"/>
        <v/>
      </c>
      <c r="Z33" s="24" t="str">
        <f t="shared" si="8"/>
        <v/>
      </c>
      <c r="AA33" s="24" t="str">
        <f t="shared" si="9"/>
        <v/>
      </c>
    </row>
    <row r="34" spans="2:27" x14ac:dyDescent="0.25">
      <c r="B34" s="15">
        <v>28</v>
      </c>
      <c r="C34" s="6">
        <f>namen!C29</f>
        <v>0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24" t="str">
        <f t="shared" si="10"/>
        <v/>
      </c>
      <c r="Q34" s="24" t="str">
        <f>IF(C34=0,"",IF(E34="","",IF($C$7&gt;0,E34/$E$4)))</f>
        <v/>
      </c>
      <c r="R34" s="24" t="str">
        <f t="shared" si="0"/>
        <v/>
      </c>
      <c r="S34" s="24" t="str">
        <f t="shared" si="1"/>
        <v/>
      </c>
      <c r="T34" s="24" t="str">
        <f t="shared" si="2"/>
        <v/>
      </c>
      <c r="U34" s="24" t="str">
        <f t="shared" si="3"/>
        <v/>
      </c>
      <c r="V34" s="24" t="str">
        <f t="shared" si="4"/>
        <v/>
      </c>
      <c r="W34" s="24" t="str">
        <f t="shared" si="5"/>
        <v/>
      </c>
      <c r="X34" s="24" t="str">
        <f t="shared" si="6"/>
        <v/>
      </c>
      <c r="Y34" s="24" t="str">
        <f t="shared" si="7"/>
        <v/>
      </c>
      <c r="Z34" s="24" t="str">
        <f t="shared" si="8"/>
        <v/>
      </c>
      <c r="AA34" s="24" t="str">
        <f t="shared" si="9"/>
        <v/>
      </c>
    </row>
    <row r="35" spans="2:27" x14ac:dyDescent="0.25">
      <c r="B35" s="15">
        <v>29</v>
      </c>
      <c r="C35" s="6">
        <f>namen!C30</f>
        <v>0</v>
      </c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24" t="str">
        <f t="shared" si="10"/>
        <v/>
      </c>
      <c r="Q35" s="24" t="str">
        <f>IF(C35=0,"",IF(E35="","",IF($C$7&gt;0,E35/$E$4)))</f>
        <v/>
      </c>
      <c r="R35" s="24" t="str">
        <f t="shared" si="0"/>
        <v/>
      </c>
      <c r="S35" s="24" t="str">
        <f t="shared" si="1"/>
        <v/>
      </c>
      <c r="T35" s="24" t="str">
        <f t="shared" si="2"/>
        <v/>
      </c>
      <c r="U35" s="24" t="str">
        <f t="shared" si="3"/>
        <v/>
      </c>
      <c r="V35" s="24" t="str">
        <f t="shared" si="4"/>
        <v/>
      </c>
      <c r="W35" s="24" t="str">
        <f t="shared" si="5"/>
        <v/>
      </c>
      <c r="X35" s="24" t="str">
        <f t="shared" si="6"/>
        <v/>
      </c>
      <c r="Y35" s="24" t="str">
        <f t="shared" si="7"/>
        <v/>
      </c>
      <c r="Z35" s="24" t="str">
        <f t="shared" si="8"/>
        <v/>
      </c>
      <c r="AA35" s="24" t="str">
        <f t="shared" si="9"/>
        <v/>
      </c>
    </row>
    <row r="36" spans="2:27" x14ac:dyDescent="0.25">
      <c r="B36" s="15">
        <v>30</v>
      </c>
      <c r="C36" s="6">
        <f>namen!C31</f>
        <v>0</v>
      </c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24" t="str">
        <f t="shared" si="10"/>
        <v/>
      </c>
      <c r="Q36" s="24" t="str">
        <f>IF(C36=0,"",IF(E36="","",IF($C$7&gt;0,E36/$E$4)))</f>
        <v/>
      </c>
      <c r="R36" s="24" t="str">
        <f t="shared" si="0"/>
        <v/>
      </c>
      <c r="S36" s="24" t="str">
        <f t="shared" si="1"/>
        <v/>
      </c>
      <c r="T36" s="24" t="str">
        <f t="shared" si="2"/>
        <v/>
      </c>
      <c r="U36" s="24" t="str">
        <f t="shared" si="3"/>
        <v/>
      </c>
      <c r="V36" s="24" t="str">
        <f t="shared" si="4"/>
        <v/>
      </c>
      <c r="W36" s="24" t="str">
        <f t="shared" si="5"/>
        <v/>
      </c>
      <c r="X36" s="24" t="str">
        <f t="shared" si="6"/>
        <v/>
      </c>
      <c r="Y36" s="24" t="str">
        <f t="shared" si="7"/>
        <v/>
      </c>
      <c r="Z36" s="24" t="str">
        <f t="shared" si="8"/>
        <v/>
      </c>
      <c r="AA36" s="24" t="str">
        <f t="shared" si="9"/>
        <v/>
      </c>
    </row>
    <row r="37" spans="2:27" x14ac:dyDescent="0.25">
      <c r="B37" s="15">
        <v>31</v>
      </c>
      <c r="C37" s="6">
        <f>namen!C32</f>
        <v>0</v>
      </c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24" t="str">
        <f t="shared" si="10"/>
        <v/>
      </c>
      <c r="Q37" s="24" t="str">
        <f>IF(C37=0,"",IF(E37="","",IF($C$7&gt;0,E37/$E$4)))</f>
        <v/>
      </c>
      <c r="R37" s="24" t="str">
        <f t="shared" si="0"/>
        <v/>
      </c>
      <c r="S37" s="24" t="str">
        <f t="shared" si="1"/>
        <v/>
      </c>
      <c r="T37" s="24" t="str">
        <f t="shared" si="2"/>
        <v/>
      </c>
      <c r="U37" s="24" t="str">
        <f t="shared" si="3"/>
        <v/>
      </c>
      <c r="V37" s="24" t="str">
        <f t="shared" si="4"/>
        <v/>
      </c>
      <c r="W37" s="24" t="str">
        <f t="shared" si="5"/>
        <v/>
      </c>
      <c r="X37" s="24" t="str">
        <f t="shared" si="6"/>
        <v/>
      </c>
      <c r="Y37" s="24" t="str">
        <f t="shared" si="7"/>
        <v/>
      </c>
      <c r="Z37" s="24" t="str">
        <f t="shared" si="8"/>
        <v/>
      </c>
      <c r="AA37" s="24" t="str">
        <f t="shared" si="9"/>
        <v/>
      </c>
    </row>
    <row r="38" spans="2:27" x14ac:dyDescent="0.25">
      <c r="B38" s="15">
        <v>32</v>
      </c>
      <c r="C38" s="6">
        <f>namen!C33</f>
        <v>0</v>
      </c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24" t="str">
        <f t="shared" si="10"/>
        <v/>
      </c>
      <c r="Q38" s="24" t="str">
        <f>IF(C38=0,"",IF(E38="","",IF($C$7&gt;0,E38/$E$4)))</f>
        <v/>
      </c>
      <c r="R38" s="24" t="str">
        <f t="shared" si="0"/>
        <v/>
      </c>
      <c r="S38" s="24" t="str">
        <f t="shared" si="1"/>
        <v/>
      </c>
      <c r="T38" s="24" t="str">
        <f t="shared" si="2"/>
        <v/>
      </c>
      <c r="U38" s="24" t="str">
        <f t="shared" si="3"/>
        <v/>
      </c>
      <c r="V38" s="24" t="str">
        <f t="shared" si="4"/>
        <v/>
      </c>
      <c r="W38" s="24" t="str">
        <f t="shared" si="5"/>
        <v/>
      </c>
      <c r="X38" s="24" t="str">
        <f t="shared" si="6"/>
        <v/>
      </c>
      <c r="Y38" s="24" t="str">
        <f t="shared" si="7"/>
        <v/>
      </c>
      <c r="Z38" s="24" t="str">
        <f t="shared" si="8"/>
        <v/>
      </c>
      <c r="AA38" s="24" t="str">
        <f t="shared" si="9"/>
        <v/>
      </c>
    </row>
    <row r="39" spans="2:27" x14ac:dyDescent="0.25">
      <c r="B39" s="15">
        <v>33</v>
      </c>
      <c r="C39" s="6">
        <f>namen!C34</f>
        <v>0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24" t="str">
        <f t="shared" si="10"/>
        <v/>
      </c>
      <c r="Q39" s="24" t="str">
        <f>IF(C39=0,"",IF(E39="","",IF($C$7&gt;0,E39/$E$4)))</f>
        <v/>
      </c>
      <c r="R39" s="24" t="str">
        <f t="shared" si="0"/>
        <v/>
      </c>
      <c r="S39" s="24" t="str">
        <f t="shared" si="1"/>
        <v/>
      </c>
      <c r="T39" s="24" t="str">
        <f t="shared" si="2"/>
        <v/>
      </c>
      <c r="U39" s="24" t="str">
        <f t="shared" si="3"/>
        <v/>
      </c>
      <c r="V39" s="24" t="str">
        <f t="shared" si="4"/>
        <v/>
      </c>
      <c r="W39" s="24" t="str">
        <f t="shared" si="5"/>
        <v/>
      </c>
      <c r="X39" s="24" t="str">
        <f t="shared" si="6"/>
        <v/>
      </c>
      <c r="Y39" s="24" t="str">
        <f t="shared" si="7"/>
        <v/>
      </c>
      <c r="Z39" s="24" t="str">
        <f t="shared" si="8"/>
        <v/>
      </c>
      <c r="AA39" s="24" t="str">
        <f t="shared" si="9"/>
        <v/>
      </c>
    </row>
    <row r="40" spans="2:27" x14ac:dyDescent="0.25">
      <c r="B40" s="16">
        <v>34</v>
      </c>
      <c r="C40" s="7">
        <f>namen!C35</f>
        <v>0</v>
      </c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24" t="str">
        <f t="shared" si="10"/>
        <v/>
      </c>
      <c r="Q40" s="24" t="str">
        <f>IF(C40=0,"",IF(E40="","",IF($C$7&gt;0,E40/$E$4)))</f>
        <v/>
      </c>
      <c r="R40" s="24" t="str">
        <f t="shared" si="0"/>
        <v/>
      </c>
      <c r="S40" s="24" t="str">
        <f t="shared" si="1"/>
        <v/>
      </c>
      <c r="T40" s="24" t="str">
        <f t="shared" si="2"/>
        <v/>
      </c>
      <c r="U40" s="24" t="str">
        <f t="shared" si="3"/>
        <v/>
      </c>
      <c r="V40" s="24" t="str">
        <f t="shared" si="4"/>
        <v/>
      </c>
      <c r="W40" s="24" t="str">
        <f t="shared" si="5"/>
        <v/>
      </c>
      <c r="X40" s="24" t="str">
        <f t="shared" si="6"/>
        <v/>
      </c>
      <c r="Y40" s="24" t="str">
        <f t="shared" si="7"/>
        <v/>
      </c>
      <c r="Z40" s="24" t="str">
        <f t="shared" si="8"/>
        <v/>
      </c>
      <c r="AA40" s="24" t="str">
        <f t="shared" si="9"/>
        <v/>
      </c>
    </row>
    <row r="41" spans="2:27" x14ac:dyDescent="0.25">
      <c r="B41" s="15">
        <v>35</v>
      </c>
      <c r="C41" s="6">
        <f>namen!C36</f>
        <v>0</v>
      </c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24" t="str">
        <f t="shared" si="10"/>
        <v/>
      </c>
      <c r="Q41" s="24" t="str">
        <f>IF(C41=0,"",IF(E41="","",IF($C$7&gt;0,E41/$E$4)))</f>
        <v/>
      </c>
      <c r="R41" s="24" t="str">
        <f t="shared" si="0"/>
        <v/>
      </c>
      <c r="S41" s="24" t="str">
        <f t="shared" si="1"/>
        <v/>
      </c>
      <c r="T41" s="24" t="str">
        <f t="shared" si="2"/>
        <v/>
      </c>
      <c r="U41" s="24" t="str">
        <f t="shared" si="3"/>
        <v/>
      </c>
      <c r="V41" s="24" t="str">
        <f t="shared" si="4"/>
        <v/>
      </c>
      <c r="W41" s="24" t="str">
        <f t="shared" si="5"/>
        <v/>
      </c>
      <c r="X41" s="24" t="str">
        <f t="shared" si="6"/>
        <v/>
      </c>
      <c r="Y41" s="24" t="str">
        <f t="shared" si="7"/>
        <v/>
      </c>
      <c r="Z41" s="24" t="str">
        <f t="shared" si="8"/>
        <v/>
      </c>
      <c r="AA41" s="24" t="str">
        <f t="shared" si="9"/>
        <v/>
      </c>
    </row>
    <row r="42" spans="2:27" x14ac:dyDescent="0.25">
      <c r="B42" s="11"/>
      <c r="C42" s="17" t="s">
        <v>8</v>
      </c>
      <c r="D42" s="18">
        <f t="shared" ref="D42:O42" si="11">COUNTA(D7:D41)</f>
        <v>6</v>
      </c>
      <c r="E42" s="18">
        <f t="shared" si="11"/>
        <v>5</v>
      </c>
      <c r="F42" s="18">
        <f t="shared" si="11"/>
        <v>4</v>
      </c>
      <c r="G42" s="18">
        <f t="shared" si="11"/>
        <v>4</v>
      </c>
      <c r="H42" s="18">
        <f t="shared" si="11"/>
        <v>4</v>
      </c>
      <c r="I42" s="18">
        <f t="shared" si="11"/>
        <v>4</v>
      </c>
      <c r="J42" s="18">
        <f t="shared" si="11"/>
        <v>4</v>
      </c>
      <c r="K42" s="18">
        <f t="shared" si="11"/>
        <v>0</v>
      </c>
      <c r="L42" s="18">
        <f t="shared" si="11"/>
        <v>0</v>
      </c>
      <c r="M42" s="18">
        <f t="shared" si="11"/>
        <v>0</v>
      </c>
      <c r="N42" s="18">
        <f t="shared" si="11"/>
        <v>0</v>
      </c>
      <c r="O42" s="19">
        <f t="shared" si="11"/>
        <v>0</v>
      </c>
    </row>
    <row r="43" spans="2:27" x14ac:dyDescent="0.25">
      <c r="B43" s="8"/>
      <c r="C43" s="9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2:27" x14ac:dyDescent="0.25">
      <c r="B44" s="25"/>
      <c r="C44" s="26" t="s">
        <v>1</v>
      </c>
      <c r="D44" s="13">
        <f>IF(D51=0,"",IF(D51&gt;0,COUNTIF(P7:P41,"&lt;0,6")))</f>
        <v>0</v>
      </c>
      <c r="E44" s="13">
        <f t="shared" ref="E44:O44" si="12">IF(E51=0,"",IF(E51&gt;0,COUNTIF(Q7:Q41,"&lt;0,6")))</f>
        <v>0</v>
      </c>
      <c r="F44" s="13">
        <f t="shared" si="12"/>
        <v>0</v>
      </c>
      <c r="G44" s="13">
        <f t="shared" si="12"/>
        <v>1</v>
      </c>
      <c r="H44" s="13">
        <f t="shared" si="12"/>
        <v>0</v>
      </c>
      <c r="I44" s="13">
        <f t="shared" si="12"/>
        <v>0</v>
      </c>
      <c r="J44" s="13">
        <f t="shared" si="12"/>
        <v>0</v>
      </c>
      <c r="K44" s="13" t="str">
        <f t="shared" si="12"/>
        <v/>
      </c>
      <c r="L44" s="13" t="str">
        <f t="shared" si="12"/>
        <v/>
      </c>
      <c r="M44" s="13" t="str">
        <f t="shared" si="12"/>
        <v/>
      </c>
      <c r="N44" s="13" t="str">
        <f t="shared" si="12"/>
        <v/>
      </c>
      <c r="O44" s="13" t="str">
        <f t="shared" si="12"/>
        <v/>
      </c>
    </row>
    <row r="45" spans="2:27" hidden="1" x14ac:dyDescent="0.25">
      <c r="B45" s="27"/>
      <c r="C45" s="28"/>
      <c r="D45" s="14">
        <f t="shared" ref="D45:O45" si="13">IF(D51=0,"",IF(D51&gt;0,D44/D42))</f>
        <v>0</v>
      </c>
      <c r="E45" s="14">
        <f t="shared" si="13"/>
        <v>0</v>
      </c>
      <c r="F45" s="14">
        <f t="shared" si="13"/>
        <v>0</v>
      </c>
      <c r="G45" s="14">
        <f t="shared" si="13"/>
        <v>0.25</v>
      </c>
      <c r="H45" s="14">
        <f t="shared" si="13"/>
        <v>0</v>
      </c>
      <c r="I45" s="14">
        <f t="shared" si="13"/>
        <v>0</v>
      </c>
      <c r="J45" s="14">
        <f t="shared" si="13"/>
        <v>0</v>
      </c>
      <c r="K45" s="14" t="str">
        <f t="shared" si="13"/>
        <v/>
      </c>
      <c r="L45" s="14" t="str">
        <f t="shared" si="13"/>
        <v/>
      </c>
      <c r="M45" s="14" t="str">
        <f t="shared" si="13"/>
        <v/>
      </c>
      <c r="N45" s="14" t="str">
        <f t="shared" si="13"/>
        <v/>
      </c>
      <c r="O45" s="14" t="str">
        <f t="shared" si="13"/>
        <v/>
      </c>
    </row>
    <row r="46" spans="2:27" x14ac:dyDescent="0.25">
      <c r="B46" s="29"/>
      <c r="C46" s="30" t="s">
        <v>6</v>
      </c>
      <c r="D46" s="13">
        <f t="shared" ref="D46:O46" si="14">IF(D51=0,"",IF(D51&gt;0,D51-(D44+D52+D48)))</f>
        <v>5</v>
      </c>
      <c r="E46" s="13">
        <f t="shared" si="14"/>
        <v>3</v>
      </c>
      <c r="F46" s="13">
        <f t="shared" si="14"/>
        <v>1</v>
      </c>
      <c r="G46" s="13">
        <f t="shared" si="14"/>
        <v>2</v>
      </c>
      <c r="H46" s="13">
        <f t="shared" si="14"/>
        <v>2</v>
      </c>
      <c r="I46" s="13">
        <f t="shared" si="14"/>
        <v>2</v>
      </c>
      <c r="J46" s="13">
        <f t="shared" si="14"/>
        <v>1</v>
      </c>
      <c r="K46" s="13" t="str">
        <f t="shared" si="14"/>
        <v/>
      </c>
      <c r="L46" s="13" t="str">
        <f t="shared" si="14"/>
        <v/>
      </c>
      <c r="M46" s="13" t="str">
        <f t="shared" si="14"/>
        <v/>
      </c>
      <c r="N46" s="13" t="str">
        <f t="shared" si="14"/>
        <v/>
      </c>
      <c r="O46" s="13" t="str">
        <f t="shared" si="14"/>
        <v/>
      </c>
    </row>
    <row r="47" spans="2:27" hidden="1" x14ac:dyDescent="0.25">
      <c r="B47" s="27"/>
      <c r="C47" s="28"/>
      <c r="D47" s="14">
        <f t="shared" ref="D47:O47" si="15">IF(D51=0,"",IF(D51&gt;0,D46/D42))</f>
        <v>0.83333333333333337</v>
      </c>
      <c r="E47" s="14">
        <f t="shared" si="15"/>
        <v>0.6</v>
      </c>
      <c r="F47" s="14">
        <f t="shared" si="15"/>
        <v>0.25</v>
      </c>
      <c r="G47" s="14">
        <f t="shared" si="15"/>
        <v>0.5</v>
      </c>
      <c r="H47" s="14">
        <f t="shared" si="15"/>
        <v>0.5</v>
      </c>
      <c r="I47" s="14">
        <f t="shared" si="15"/>
        <v>0.5</v>
      </c>
      <c r="J47" s="14">
        <f t="shared" si="15"/>
        <v>0.25</v>
      </c>
      <c r="K47" s="14" t="str">
        <f t="shared" si="15"/>
        <v/>
      </c>
      <c r="L47" s="14" t="str">
        <f t="shared" si="15"/>
        <v/>
      </c>
      <c r="M47" s="14" t="str">
        <f t="shared" si="15"/>
        <v/>
      </c>
      <c r="N47" s="14" t="str">
        <f t="shared" si="15"/>
        <v/>
      </c>
      <c r="O47" s="14" t="str">
        <f t="shared" si="15"/>
        <v/>
      </c>
    </row>
    <row r="48" spans="2:27" x14ac:dyDescent="0.25">
      <c r="B48" s="31"/>
      <c r="C48" s="32" t="s">
        <v>5</v>
      </c>
      <c r="D48" s="13">
        <f t="shared" ref="D48:O48" si="16">IF(D51=0,"",IF(D51&gt;0,D51-(D52+D50)))</f>
        <v>1</v>
      </c>
      <c r="E48" s="13">
        <f t="shared" si="16"/>
        <v>1</v>
      </c>
      <c r="F48" s="13">
        <f t="shared" si="16"/>
        <v>2</v>
      </c>
      <c r="G48" s="13">
        <f t="shared" si="16"/>
        <v>1</v>
      </c>
      <c r="H48" s="13">
        <f t="shared" si="16"/>
        <v>1</v>
      </c>
      <c r="I48" s="13">
        <f t="shared" si="16"/>
        <v>1</v>
      </c>
      <c r="J48" s="13">
        <f t="shared" si="16"/>
        <v>2</v>
      </c>
      <c r="K48" s="13" t="str">
        <f t="shared" si="16"/>
        <v/>
      </c>
      <c r="L48" s="13" t="str">
        <f t="shared" si="16"/>
        <v/>
      </c>
      <c r="M48" s="13" t="str">
        <f t="shared" si="16"/>
        <v/>
      </c>
      <c r="N48" s="13" t="str">
        <f t="shared" si="16"/>
        <v/>
      </c>
      <c r="O48" s="13" t="str">
        <f t="shared" si="16"/>
        <v/>
      </c>
    </row>
    <row r="49" spans="2:27" hidden="1" x14ac:dyDescent="0.25">
      <c r="B49" s="27"/>
      <c r="C49" s="28"/>
      <c r="D49" s="14">
        <f t="shared" ref="D49:AA49" si="17">IF(D51=0,"",IF(D51&gt;0,D48/D42))</f>
        <v>0.16666666666666666</v>
      </c>
      <c r="E49" s="14">
        <f t="shared" si="17"/>
        <v>0.2</v>
      </c>
      <c r="F49" s="14">
        <f t="shared" si="17"/>
        <v>0.5</v>
      </c>
      <c r="G49" s="14">
        <f t="shared" si="17"/>
        <v>0.25</v>
      </c>
      <c r="H49" s="14">
        <f t="shared" si="17"/>
        <v>0.25</v>
      </c>
      <c r="I49" s="14">
        <f t="shared" si="17"/>
        <v>0.25</v>
      </c>
      <c r="J49" s="14">
        <f t="shared" si="17"/>
        <v>0.5</v>
      </c>
      <c r="K49" s="14" t="str">
        <f t="shared" si="17"/>
        <v/>
      </c>
      <c r="L49" s="14" t="str">
        <f t="shared" si="17"/>
        <v/>
      </c>
      <c r="M49" s="14" t="str">
        <f t="shared" si="17"/>
        <v/>
      </c>
      <c r="N49" s="14" t="str">
        <f t="shared" si="17"/>
        <v/>
      </c>
      <c r="O49" s="14" t="str">
        <f t="shared" si="17"/>
        <v/>
      </c>
      <c r="P49" s="14" t="str">
        <f t="shared" si="17"/>
        <v/>
      </c>
      <c r="Q49" s="14" t="str">
        <f t="shared" si="17"/>
        <v/>
      </c>
      <c r="R49" s="14" t="str">
        <f t="shared" si="17"/>
        <v/>
      </c>
      <c r="S49" s="14" t="str">
        <f t="shared" si="17"/>
        <v/>
      </c>
      <c r="T49" s="14" t="str">
        <f t="shared" si="17"/>
        <v/>
      </c>
      <c r="U49" s="14" t="str">
        <f t="shared" si="17"/>
        <v/>
      </c>
      <c r="V49" s="14" t="str">
        <f t="shared" si="17"/>
        <v/>
      </c>
      <c r="W49" s="14" t="str">
        <f t="shared" si="17"/>
        <v/>
      </c>
      <c r="X49" s="14" t="str">
        <f t="shared" si="17"/>
        <v/>
      </c>
      <c r="Y49" s="14" t="str">
        <f t="shared" si="17"/>
        <v/>
      </c>
      <c r="Z49" s="14" t="str">
        <f t="shared" si="17"/>
        <v/>
      </c>
      <c r="AA49" s="14" t="str">
        <f t="shared" si="17"/>
        <v/>
      </c>
    </row>
    <row r="50" spans="2:27" hidden="1" x14ac:dyDescent="0.25">
      <c r="B50" s="27"/>
      <c r="C50" s="28"/>
      <c r="D50" s="13">
        <f>COUNTIF(P7:P41,"&lt;0,80")</f>
        <v>5</v>
      </c>
      <c r="E50" s="13">
        <f t="shared" ref="E50:O50" si="18">COUNTIF(Q7:Q41,"&lt;0,80")</f>
        <v>3</v>
      </c>
      <c r="F50" s="13">
        <f t="shared" si="18"/>
        <v>1</v>
      </c>
      <c r="G50" s="13">
        <f t="shared" si="18"/>
        <v>3</v>
      </c>
      <c r="H50" s="13">
        <f t="shared" si="18"/>
        <v>2</v>
      </c>
      <c r="I50" s="13">
        <f t="shared" si="18"/>
        <v>2</v>
      </c>
      <c r="J50" s="13">
        <f t="shared" si="18"/>
        <v>1</v>
      </c>
      <c r="K50" s="13">
        <f t="shared" si="18"/>
        <v>0</v>
      </c>
      <c r="L50" s="13">
        <f t="shared" si="18"/>
        <v>0</v>
      </c>
      <c r="M50" s="13">
        <f t="shared" si="18"/>
        <v>0</v>
      </c>
      <c r="N50" s="13">
        <f t="shared" si="18"/>
        <v>0</v>
      </c>
      <c r="O50" s="13">
        <f t="shared" si="18"/>
        <v>0</v>
      </c>
    </row>
    <row r="51" spans="2:27" hidden="1" x14ac:dyDescent="0.25">
      <c r="B51" s="27"/>
      <c r="C51" s="28"/>
      <c r="D51" s="13">
        <f t="shared" ref="D51:O51" si="19">COUNTA(D7:D41)</f>
        <v>6</v>
      </c>
      <c r="E51" s="13">
        <f t="shared" si="19"/>
        <v>5</v>
      </c>
      <c r="F51" s="13">
        <f t="shared" si="19"/>
        <v>4</v>
      </c>
      <c r="G51" s="13">
        <f t="shared" si="19"/>
        <v>4</v>
      </c>
      <c r="H51" s="13">
        <f t="shared" si="19"/>
        <v>4</v>
      </c>
      <c r="I51" s="13">
        <f t="shared" si="19"/>
        <v>4</v>
      </c>
      <c r="J51" s="13">
        <f t="shared" si="19"/>
        <v>4</v>
      </c>
      <c r="K51" s="13">
        <f t="shared" si="19"/>
        <v>0</v>
      </c>
      <c r="L51" s="13">
        <f t="shared" si="19"/>
        <v>0</v>
      </c>
      <c r="M51" s="13">
        <f t="shared" si="19"/>
        <v>0</v>
      </c>
      <c r="N51" s="13">
        <f t="shared" si="19"/>
        <v>0</v>
      </c>
      <c r="O51" s="13">
        <f t="shared" si="19"/>
        <v>0</v>
      </c>
    </row>
    <row r="52" spans="2:27" x14ac:dyDescent="0.25">
      <c r="B52" s="33"/>
      <c r="C52" s="34" t="s">
        <v>2</v>
      </c>
      <c r="D52" s="13">
        <f>IF(D51=0,"",IF(D51&gt;0,COUNTIF(P7:P41,1)))</f>
        <v>0</v>
      </c>
      <c r="E52" s="13">
        <f t="shared" ref="E52:O52" si="20">IF(E51=0,"",IF(E51&gt;0,COUNTIF(Q7:Q41,1)))</f>
        <v>1</v>
      </c>
      <c r="F52" s="13">
        <f t="shared" si="20"/>
        <v>1</v>
      </c>
      <c r="G52" s="13">
        <f t="shared" si="20"/>
        <v>0</v>
      </c>
      <c r="H52" s="13">
        <f t="shared" si="20"/>
        <v>1</v>
      </c>
      <c r="I52" s="13">
        <f t="shared" si="20"/>
        <v>1</v>
      </c>
      <c r="J52" s="13">
        <f t="shared" si="20"/>
        <v>1</v>
      </c>
      <c r="K52" s="13" t="str">
        <f t="shared" si="20"/>
        <v/>
      </c>
      <c r="L52" s="13" t="str">
        <f t="shared" si="20"/>
        <v/>
      </c>
      <c r="M52" s="13" t="str">
        <f t="shared" si="20"/>
        <v/>
      </c>
      <c r="N52" s="13" t="str">
        <f t="shared" si="20"/>
        <v/>
      </c>
      <c r="O52" s="13" t="str">
        <f t="shared" si="20"/>
        <v/>
      </c>
    </row>
    <row r="53" spans="2:27" hidden="1" x14ac:dyDescent="0.25">
      <c r="C53" t="s">
        <v>3</v>
      </c>
      <c r="D53" s="12">
        <f t="shared" ref="D53:O53" si="21">IF(D51=0,"",IF(D51&gt;0,D52/D42))</f>
        <v>0</v>
      </c>
      <c r="E53" s="12">
        <f t="shared" si="21"/>
        <v>0.2</v>
      </c>
      <c r="F53" s="12">
        <f t="shared" si="21"/>
        <v>0.25</v>
      </c>
      <c r="G53" s="12">
        <f t="shared" si="21"/>
        <v>0</v>
      </c>
      <c r="H53" s="12">
        <f t="shared" si="21"/>
        <v>0.25</v>
      </c>
      <c r="I53" s="12">
        <f t="shared" si="21"/>
        <v>0.25</v>
      </c>
      <c r="J53" s="12">
        <f t="shared" si="21"/>
        <v>0.25</v>
      </c>
      <c r="K53" s="12" t="str">
        <f t="shared" si="21"/>
        <v/>
      </c>
      <c r="L53" s="12" t="str">
        <f t="shared" si="21"/>
        <v/>
      </c>
      <c r="M53" s="12" t="str">
        <f t="shared" si="21"/>
        <v/>
      </c>
      <c r="N53" s="12" t="str">
        <f t="shared" si="21"/>
        <v/>
      </c>
      <c r="O53" s="12" t="str">
        <f t="shared" si="21"/>
        <v/>
      </c>
    </row>
    <row r="54" spans="2:27" x14ac:dyDescent="0.25">
      <c r="C54" s="20" t="s">
        <v>8</v>
      </c>
      <c r="D54" s="1">
        <f>IF(D4="","",IF(D4&gt;0,D44+D46+D48+D52))</f>
        <v>6</v>
      </c>
      <c r="E54" s="1">
        <f t="shared" ref="E54:O54" si="22">IF(E4="","",IF(E4&gt;0,E44+E46+E48+E52))</f>
        <v>5</v>
      </c>
      <c r="F54" s="1">
        <f t="shared" si="22"/>
        <v>4</v>
      </c>
      <c r="G54" s="1">
        <f t="shared" si="22"/>
        <v>4</v>
      </c>
      <c r="H54" s="1">
        <f t="shared" si="22"/>
        <v>4</v>
      </c>
      <c r="I54" s="1">
        <f t="shared" si="22"/>
        <v>4</v>
      </c>
      <c r="J54" s="1">
        <f t="shared" si="22"/>
        <v>4</v>
      </c>
      <c r="K54" s="1" t="str">
        <f t="shared" si="22"/>
        <v/>
      </c>
      <c r="L54" s="1" t="str">
        <f t="shared" si="22"/>
        <v/>
      </c>
      <c r="M54" s="1" t="str">
        <f t="shared" si="22"/>
        <v/>
      </c>
      <c r="N54" s="1" t="str">
        <f t="shared" si="22"/>
        <v/>
      </c>
      <c r="O54" s="1" t="str">
        <f t="shared" si="22"/>
        <v/>
      </c>
    </row>
    <row r="60" spans="2:27" x14ac:dyDescent="0.25">
      <c r="C60" t="s">
        <v>15</v>
      </c>
      <c r="D60" s="12">
        <f>IF(D4="","",IF(D4&gt;0,D49+D53))</f>
        <v>0.16666666666666666</v>
      </c>
      <c r="E60" s="12">
        <f t="shared" ref="E60:O60" si="23">IF(E4="","",IF(E4&gt;0,E49+E53))</f>
        <v>0.4</v>
      </c>
      <c r="F60" s="12">
        <f t="shared" si="23"/>
        <v>0.75</v>
      </c>
      <c r="G60" s="12">
        <f t="shared" si="23"/>
        <v>0.25</v>
      </c>
      <c r="H60" s="12">
        <f t="shared" si="23"/>
        <v>0.5</v>
      </c>
      <c r="I60" s="12">
        <f t="shared" si="23"/>
        <v>0.5</v>
      </c>
      <c r="J60" s="12">
        <f t="shared" si="23"/>
        <v>0.75</v>
      </c>
      <c r="K60" s="12" t="str">
        <f t="shared" si="23"/>
        <v/>
      </c>
      <c r="L60" s="12" t="str">
        <f t="shared" si="23"/>
        <v/>
      </c>
      <c r="M60" s="12" t="str">
        <f t="shared" si="23"/>
        <v/>
      </c>
      <c r="N60" s="12" t="str">
        <f t="shared" si="23"/>
        <v/>
      </c>
      <c r="O60" s="12" t="str">
        <f t="shared" si="23"/>
        <v/>
      </c>
    </row>
  </sheetData>
  <sheetProtection sheet="1" objects="1" scenarios="1"/>
  <mergeCells count="5">
    <mergeCell ref="B2:C2"/>
    <mergeCell ref="B3:C3"/>
    <mergeCell ref="B4:C4"/>
    <mergeCell ref="B6:O6"/>
    <mergeCell ref="B5:C5"/>
  </mergeCells>
  <phoneticPr fontId="2" type="noConversion"/>
  <conditionalFormatting sqref="D4:O5">
    <cfRule type="cellIs" dxfId="1" priority="1" operator="equal">
      <formula>""""""</formula>
    </cfRule>
    <cfRule type="cellIs" dxfId="20" priority="2" stopIfTrue="1" operator="equal">
      <formula>"G"</formula>
    </cfRule>
  </conditionalFormatting>
  <conditionalFormatting sqref="D7:O41">
    <cfRule type="expression" dxfId="19" priority="4" stopIfTrue="1">
      <formula>P7=""</formula>
    </cfRule>
    <cfRule type="expression" dxfId="18" priority="5" stopIfTrue="1">
      <formula>P7&lt;0.6</formula>
    </cfRule>
    <cfRule type="expression" dxfId="17" priority="6" stopIfTrue="1">
      <formula>P7&lt;0.8</formula>
    </cfRule>
    <cfRule type="expression" dxfId="16" priority="9" stopIfTrue="1">
      <formula>P7&lt;1</formula>
    </cfRule>
    <cfRule type="expression" dxfId="15" priority="10" stopIfTrue="1">
      <formula>P7=1</formula>
    </cfRule>
    <cfRule type="expression" dxfId="14" priority="11">
      <formula>"p6&gt;1"</formula>
    </cfRule>
  </conditionalFormatting>
  <conditionalFormatting sqref="D43:O43">
    <cfRule type="cellIs" dxfId="13" priority="12" stopIfTrue="1" operator="between">
      <formula>1</formula>
      <formula>40</formula>
    </cfRule>
    <cfRule type="cellIs" dxfId="12" priority="13" stopIfTrue="1" operator="between">
      <formula>41</formula>
      <formula>60</formula>
    </cfRule>
    <cfRule type="cellIs" dxfId="11" priority="14" stopIfTrue="1" operator="greaterThan">
      <formula>80</formula>
    </cfRule>
  </conditionalFormatting>
  <conditionalFormatting sqref="D45:O45">
    <cfRule type="cellIs" dxfId="10" priority="17" stopIfTrue="1" operator="equal">
      <formula>""</formula>
    </cfRule>
    <cfRule type="cellIs" dxfId="9" priority="18" stopIfTrue="1" operator="notEqual">
      <formula>0</formula>
    </cfRule>
  </conditionalFormatting>
  <conditionalFormatting sqref="D47:O47">
    <cfRule type="cellIs" dxfId="8" priority="15" stopIfTrue="1" operator="equal">
      <formula>""</formula>
    </cfRule>
    <cfRule type="cellIs" dxfId="7" priority="16" stopIfTrue="1" operator="notEqual">
      <formula>0</formula>
    </cfRule>
  </conditionalFormatting>
  <conditionalFormatting sqref="D53:O53">
    <cfRule type="cellIs" dxfId="6" priority="22" stopIfTrue="1" operator="equal">
      <formula>""</formula>
    </cfRule>
    <cfRule type="cellIs" dxfId="5" priority="23" stopIfTrue="1" operator="notEqual">
      <formula>0</formula>
    </cfRule>
  </conditionalFormatting>
  <conditionalFormatting sqref="D49:AA49">
    <cfRule type="cellIs" dxfId="4" priority="20" stopIfTrue="1" operator="equal">
      <formula>""</formula>
    </cfRule>
    <cfRule type="cellIs" dxfId="3" priority="21" stopIfTrue="1" operator="notEqual">
      <formula>0</formula>
    </cfRule>
  </conditionalFormatting>
  <conditionalFormatting sqref="D5:O5">
    <cfRule type="cellIs" dxfId="0" priority="3" operator="equal">
      <formula>"T"</formula>
    </cfRule>
    <cfRule type="cellIs" dxfId="2" priority="19" operator="equal">
      <formula>"K"</formula>
    </cfRule>
  </conditionalFormatting>
  <dataValidations count="1">
    <dataValidation type="list" allowBlank="1" showInputMessage="1" showErrorMessage="1" prompt="noteer:_x000a_G = getallen_x000a_T = tafels_x000a_K = klokken" sqref="D5:O5" xr:uid="{9E92D823-143C-4414-A62C-3938F8EC7235}">
      <formula1>"G,T,K,"</formula1>
    </dataValidation>
  </dataValidations>
  <pageMargins left="0.91" right="0.59" top="0.4" bottom="0.24" header="0.14000000000000001" footer="0.16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40"/>
  <sheetViews>
    <sheetView showGridLines="0" showRowColHeaders="0" zoomScaleNormal="100" workbookViewId="0">
      <selection activeCell="L14" sqref="L14"/>
    </sheetView>
  </sheetViews>
  <sheetFormatPr defaultColWidth="9.109375" defaultRowHeight="17.399999999999999" x14ac:dyDescent="0.3"/>
  <cols>
    <col min="1" max="1" width="13.77734375" style="36" customWidth="1"/>
    <col min="2" max="2" width="5.6640625" style="35" customWidth="1"/>
    <col min="3" max="3" width="34.21875" style="36" customWidth="1"/>
    <col min="4" max="4" width="12.21875" style="36" customWidth="1"/>
    <col min="5" max="5" width="11.6640625" style="36" customWidth="1"/>
    <col min="6" max="6" width="40.6640625" style="35" customWidth="1"/>
    <col min="7" max="16384" width="9.109375" style="36"/>
  </cols>
  <sheetData>
    <row r="1" spans="2:6" ht="34.5" customHeight="1" thickBot="1" x14ac:dyDescent="0.35"/>
    <row r="2" spans="2:6" ht="25.5" customHeight="1" thickTop="1" x14ac:dyDescent="0.3">
      <c r="B2" s="78"/>
      <c r="C2" s="78"/>
      <c r="D2" s="35"/>
      <c r="E2" s="37">
        <v>7</v>
      </c>
      <c r="F2" s="57" t="str">
        <f>VLOOKUP($E$2,namen!B2:C36,2)</f>
        <v>Ruben</v>
      </c>
    </row>
    <row r="3" spans="2:6" ht="40.799999999999997" customHeight="1" x14ac:dyDescent="0.3">
      <c r="B3" s="78" t="s">
        <v>9</v>
      </c>
      <c r="C3" s="78"/>
      <c r="D3" s="35"/>
      <c r="E3" s="38"/>
      <c r="F3" s="60" t="s">
        <v>18</v>
      </c>
    </row>
    <row r="4" spans="2:6" x14ac:dyDescent="0.3">
      <c r="B4" s="39">
        <v>1</v>
      </c>
      <c r="C4" s="40" t="str">
        <f>namen!C2</f>
        <v>Jan</v>
      </c>
      <c r="D4" s="41"/>
      <c r="E4" s="42">
        <v>1</v>
      </c>
      <c r="F4" s="58">
        <f>VLOOKUP($E$2,scores!$B$7:$AB$41,15)</f>
        <v>0.8571428571428571</v>
      </c>
    </row>
    <row r="5" spans="2:6" x14ac:dyDescent="0.3">
      <c r="B5" s="39">
        <v>2</v>
      </c>
      <c r="C5" s="40" t="str">
        <f>namen!C3</f>
        <v>Kees</v>
      </c>
      <c r="D5" s="41"/>
      <c r="E5" s="42">
        <v>2</v>
      </c>
      <c r="F5" s="58">
        <f>VLOOKUP($E$2,scores!$B$7:$AB$41,16)</f>
        <v>1</v>
      </c>
    </row>
    <row r="6" spans="2:6" x14ac:dyDescent="0.3">
      <c r="B6" s="39">
        <v>3</v>
      </c>
      <c r="C6" s="40" t="str">
        <f>namen!C4</f>
        <v>Marieke</v>
      </c>
      <c r="D6" s="41"/>
      <c r="E6" s="42">
        <v>3</v>
      </c>
      <c r="F6" s="58">
        <f>VLOOKUP($E$2,scores!$B$7:$AB$41,17)</f>
        <v>1</v>
      </c>
    </row>
    <row r="7" spans="2:6" x14ac:dyDescent="0.3">
      <c r="B7" s="39">
        <v>4</v>
      </c>
      <c r="C7" s="40" t="str">
        <f>namen!C5</f>
        <v>Eefje</v>
      </c>
      <c r="D7" s="41"/>
      <c r="E7" s="42">
        <v>4</v>
      </c>
      <c r="F7" s="58">
        <f>VLOOKUP($E$2,scores!$B$7:$AB$41,18)</f>
        <v>0.92307692307692313</v>
      </c>
    </row>
    <row r="8" spans="2:6" x14ac:dyDescent="0.3">
      <c r="B8" s="39">
        <v>5</v>
      </c>
      <c r="C8" s="40" t="str">
        <f>namen!C6</f>
        <v>Nora</v>
      </c>
      <c r="D8" s="41"/>
      <c r="E8" s="42">
        <v>5</v>
      </c>
      <c r="F8" s="58">
        <f>VLOOKUP($E$2,scores!$B$7:$AB$41,19)</f>
        <v>1</v>
      </c>
    </row>
    <row r="9" spans="2:6" x14ac:dyDescent="0.3">
      <c r="B9" s="39">
        <v>6</v>
      </c>
      <c r="C9" s="40" t="str">
        <f>namen!C7</f>
        <v>Anne</v>
      </c>
      <c r="D9" s="41"/>
      <c r="E9" s="42">
        <v>6</v>
      </c>
      <c r="F9" s="58">
        <f>VLOOKUP($E$2,scores!$B$7:$AB$41,20)</f>
        <v>1</v>
      </c>
    </row>
    <row r="10" spans="2:6" x14ac:dyDescent="0.3">
      <c r="B10" s="39">
        <v>7</v>
      </c>
      <c r="C10" s="40" t="str">
        <f>namen!C8</f>
        <v>Ruben</v>
      </c>
      <c r="D10" s="41"/>
      <c r="E10" s="42">
        <v>7</v>
      </c>
      <c r="F10" s="58">
        <f>VLOOKUP($E$2,scores!$B$7:$AB$41,21)</f>
        <v>0.9285714285714286</v>
      </c>
    </row>
    <row r="11" spans="2:6" x14ac:dyDescent="0.3">
      <c r="B11" s="39">
        <v>8</v>
      </c>
      <c r="C11" s="40" t="str">
        <f>namen!C9</f>
        <v xml:space="preserve">Tim </v>
      </c>
      <c r="D11" s="41"/>
      <c r="E11" s="42">
        <v>8</v>
      </c>
      <c r="F11" s="58" t="str">
        <f>VLOOKUP($E$2,scores!$B$7:$AB$41,22)</f>
        <v/>
      </c>
    </row>
    <row r="12" spans="2:6" x14ac:dyDescent="0.3">
      <c r="B12" s="39">
        <v>9</v>
      </c>
      <c r="C12" s="40">
        <f>namen!C10</f>
        <v>0</v>
      </c>
      <c r="D12" s="41"/>
      <c r="E12" s="42">
        <v>9</v>
      </c>
      <c r="F12" s="58" t="str">
        <f>VLOOKUP($E$2,scores!$B$7:$AB$41,23)</f>
        <v/>
      </c>
    </row>
    <row r="13" spans="2:6" x14ac:dyDescent="0.3">
      <c r="B13" s="39">
        <v>10</v>
      </c>
      <c r="C13" s="40">
        <f>namen!C11</f>
        <v>0</v>
      </c>
      <c r="D13" s="41"/>
      <c r="E13" s="42">
        <v>10</v>
      </c>
      <c r="F13" s="58" t="str">
        <f>VLOOKUP($E$2,scores!$B$7:$AB$41,24)</f>
        <v/>
      </c>
    </row>
    <row r="14" spans="2:6" x14ac:dyDescent="0.3">
      <c r="B14" s="39">
        <v>11</v>
      </c>
      <c r="C14" s="40">
        <f>namen!C12</f>
        <v>0</v>
      </c>
      <c r="D14" s="41"/>
      <c r="E14" s="42">
        <v>11</v>
      </c>
      <c r="F14" s="58" t="str">
        <f>VLOOKUP($E$2,scores!$B$7:$AB$41,25)</f>
        <v/>
      </c>
    </row>
    <row r="15" spans="2:6" ht="18" thickBot="1" x14ac:dyDescent="0.35">
      <c r="B15" s="39">
        <v>12</v>
      </c>
      <c r="C15" s="40">
        <f>namen!C13</f>
        <v>0</v>
      </c>
      <c r="D15" s="41"/>
      <c r="E15" s="43">
        <v>12</v>
      </c>
      <c r="F15" s="59" t="str">
        <f>VLOOKUP($E$2,scores!$B$7:$AB$41,26)</f>
        <v/>
      </c>
    </row>
    <row r="16" spans="2:6" ht="18" thickTop="1" x14ac:dyDescent="0.3">
      <c r="B16" s="39">
        <v>13</v>
      </c>
      <c r="C16" s="40">
        <f>namen!C14</f>
        <v>0</v>
      </c>
      <c r="D16" s="41"/>
      <c r="E16" s="41"/>
      <c r="F16" s="44"/>
    </row>
    <row r="17" spans="2:6" x14ac:dyDescent="0.3">
      <c r="B17" s="39">
        <v>14</v>
      </c>
      <c r="C17" s="40">
        <f>namen!C15</f>
        <v>0</v>
      </c>
      <c r="D17" s="41"/>
      <c r="E17" s="45"/>
      <c r="F17" s="46"/>
    </row>
    <row r="18" spans="2:6" x14ac:dyDescent="0.3">
      <c r="B18" s="39">
        <v>15</v>
      </c>
      <c r="C18" s="40">
        <f>namen!C16</f>
        <v>0</v>
      </c>
      <c r="D18" s="41"/>
      <c r="E18" s="47" t="s">
        <v>12</v>
      </c>
      <c r="F18" s="48">
        <f>COUNTIF(F4:F17,"&gt;0")</f>
        <v>7</v>
      </c>
    </row>
    <row r="19" spans="2:6" x14ac:dyDescent="0.3">
      <c r="B19" s="39">
        <v>16</v>
      </c>
      <c r="C19" s="40">
        <f>namen!C17</f>
        <v>0</v>
      </c>
      <c r="D19" s="41"/>
      <c r="E19" s="45"/>
      <c r="F19" s="49"/>
    </row>
    <row r="20" spans="2:6" x14ac:dyDescent="0.3">
      <c r="B20" s="39">
        <v>17</v>
      </c>
      <c r="C20" s="40">
        <f>namen!C18</f>
        <v>0</v>
      </c>
      <c r="D20" s="41"/>
      <c r="E20" s="50" t="s">
        <v>16</v>
      </c>
      <c r="F20" s="51">
        <f>IF(F18=0,"",IF(F18&gt;0,F29-F30))</f>
        <v>0</v>
      </c>
    </row>
    <row r="21" spans="2:6" x14ac:dyDescent="0.3">
      <c r="B21" s="39">
        <v>18</v>
      </c>
      <c r="C21" s="40">
        <f>namen!C19</f>
        <v>0</v>
      </c>
      <c r="D21" s="41"/>
      <c r="E21" s="50" t="s">
        <v>16</v>
      </c>
      <c r="F21" s="52">
        <f>IF(F18=0,"",IF(F18&gt;0,F20/F18))</f>
        <v>0</v>
      </c>
    </row>
    <row r="22" spans="2:6" x14ac:dyDescent="0.3">
      <c r="B22" s="39">
        <v>19</v>
      </c>
      <c r="C22" s="40">
        <f>namen!C20</f>
        <v>0</v>
      </c>
      <c r="D22" s="41"/>
      <c r="E22" s="50" t="s">
        <v>10</v>
      </c>
      <c r="F22" s="51">
        <f>IF(F18=0,"",IF(F18&gt;0,F31-(F20+F30)))</f>
        <v>0</v>
      </c>
    </row>
    <row r="23" spans="2:6" x14ac:dyDescent="0.3">
      <c r="B23" s="39">
        <v>20</v>
      </c>
      <c r="C23" s="40">
        <f>namen!C21</f>
        <v>0</v>
      </c>
      <c r="D23" s="41"/>
      <c r="E23" s="50" t="s">
        <v>10</v>
      </c>
      <c r="F23" s="52">
        <f>IF(F18=0,"",IF(F18&gt;0,F22/F18))</f>
        <v>0</v>
      </c>
    </row>
    <row r="24" spans="2:6" x14ac:dyDescent="0.3">
      <c r="B24" s="39">
        <v>21</v>
      </c>
      <c r="C24" s="40">
        <f>namen!C22</f>
        <v>0</v>
      </c>
      <c r="D24" s="41"/>
      <c r="E24" s="50" t="s">
        <v>11</v>
      </c>
      <c r="F24" s="51">
        <f>IF(F18=0,"",IF(F18&gt;0,F32-(F26+F31)))</f>
        <v>3</v>
      </c>
    </row>
    <row r="25" spans="2:6" x14ac:dyDescent="0.3">
      <c r="B25" s="39">
        <v>22</v>
      </c>
      <c r="C25" s="40">
        <f>namen!C23</f>
        <v>0</v>
      </c>
      <c r="D25" s="41"/>
      <c r="E25" s="50" t="s">
        <v>11</v>
      </c>
      <c r="F25" s="52">
        <f>IF(F18=0,"",IF(F18&gt;0,F24/F18))</f>
        <v>0.42857142857142855</v>
      </c>
    </row>
    <row r="26" spans="2:6" x14ac:dyDescent="0.3">
      <c r="B26" s="39">
        <v>23</v>
      </c>
      <c r="C26" s="40">
        <f>namen!C24</f>
        <v>0</v>
      </c>
      <c r="D26" s="41"/>
      <c r="E26" s="50" t="s">
        <v>13</v>
      </c>
      <c r="F26" s="51">
        <f>IF(F18=0,"",IF(F18&gt;0,COUNTIF(F4:F17,"=1")))</f>
        <v>4</v>
      </c>
    </row>
    <row r="27" spans="2:6" x14ac:dyDescent="0.3">
      <c r="B27" s="39">
        <v>24</v>
      </c>
      <c r="C27" s="40">
        <f>namen!C25</f>
        <v>0</v>
      </c>
      <c r="D27" s="41"/>
      <c r="E27" s="50" t="s">
        <v>13</v>
      </c>
      <c r="F27" s="52">
        <f>IF(F18=0,"",IF(F18&gt;0,F26/F18))</f>
        <v>0.5714285714285714</v>
      </c>
    </row>
    <row r="28" spans="2:6" x14ac:dyDescent="0.3">
      <c r="B28" s="39">
        <v>25</v>
      </c>
      <c r="C28" s="40">
        <f>namen!C26</f>
        <v>0</v>
      </c>
      <c r="D28" s="41"/>
      <c r="E28" s="50"/>
      <c r="F28" s="51"/>
    </row>
    <row r="29" spans="2:6" x14ac:dyDescent="0.3">
      <c r="B29" s="39">
        <v>26</v>
      </c>
      <c r="C29" s="40">
        <f>namen!C27</f>
        <v>0</v>
      </c>
      <c r="D29" s="41"/>
      <c r="E29" s="50"/>
      <c r="F29" s="51">
        <f>COUNTIF(F4:F17,"&lt;0,6")</f>
        <v>0</v>
      </c>
    </row>
    <row r="30" spans="2:6" x14ac:dyDescent="0.3">
      <c r="B30" s="39">
        <v>27</v>
      </c>
      <c r="C30" s="40">
        <f>namen!C28</f>
        <v>0</v>
      </c>
      <c r="D30" s="41"/>
      <c r="E30" s="53"/>
      <c r="F30" s="51">
        <f>COUNTIF(F4:F17,"=0")</f>
        <v>0</v>
      </c>
    </row>
    <row r="31" spans="2:6" x14ac:dyDescent="0.3">
      <c r="B31" s="39">
        <v>28</v>
      </c>
      <c r="C31" s="40">
        <f>namen!C29</f>
        <v>0</v>
      </c>
      <c r="D31" s="41"/>
      <c r="E31" s="53"/>
      <c r="F31" s="51">
        <f>COUNTIF(F4:F17,"&lt;0,8")</f>
        <v>0</v>
      </c>
    </row>
    <row r="32" spans="2:6" x14ac:dyDescent="0.3">
      <c r="B32" s="39">
        <v>29</v>
      </c>
      <c r="C32" s="40">
        <f>namen!C30</f>
        <v>0</v>
      </c>
      <c r="D32" s="41"/>
      <c r="E32" s="53"/>
      <c r="F32" s="49">
        <f>F18</f>
        <v>7</v>
      </c>
    </row>
    <row r="33" spans="2:6" x14ac:dyDescent="0.3">
      <c r="B33" s="39">
        <v>30</v>
      </c>
      <c r="C33" s="40">
        <f>namen!C31</f>
        <v>0</v>
      </c>
      <c r="D33" s="41"/>
      <c r="E33" s="53"/>
      <c r="F33" s="51"/>
    </row>
    <row r="34" spans="2:6" x14ac:dyDescent="0.3">
      <c r="B34" s="39">
        <v>31</v>
      </c>
      <c r="C34" s="40">
        <f>namen!C32</f>
        <v>0</v>
      </c>
      <c r="D34" s="41"/>
      <c r="E34" s="45"/>
      <c r="F34" s="46"/>
    </row>
    <row r="35" spans="2:6" x14ac:dyDescent="0.3">
      <c r="B35" s="39">
        <v>32</v>
      </c>
      <c r="C35" s="40">
        <f>namen!C33</f>
        <v>0</v>
      </c>
      <c r="D35" s="41"/>
      <c r="E35" s="45"/>
      <c r="F35" s="46"/>
    </row>
    <row r="36" spans="2:6" x14ac:dyDescent="0.3">
      <c r="B36" s="39">
        <v>33</v>
      </c>
      <c r="C36" s="40">
        <f>namen!C34</f>
        <v>0</v>
      </c>
      <c r="D36" s="41"/>
      <c r="E36" s="45"/>
      <c r="F36" s="46"/>
    </row>
    <row r="37" spans="2:6" x14ac:dyDescent="0.3">
      <c r="B37" s="54">
        <v>34</v>
      </c>
      <c r="C37" s="40">
        <f>namen!C35</f>
        <v>0</v>
      </c>
      <c r="D37" s="41"/>
      <c r="E37" s="45"/>
      <c r="F37" s="46"/>
    </row>
    <row r="38" spans="2:6" x14ac:dyDescent="0.3">
      <c r="B38" s="39">
        <v>35</v>
      </c>
      <c r="C38" s="40">
        <f>namen!C36</f>
        <v>0</v>
      </c>
      <c r="D38" s="41"/>
      <c r="E38" s="53"/>
      <c r="F38" s="51"/>
    </row>
    <row r="39" spans="2:6" x14ac:dyDescent="0.3">
      <c r="B39" s="55"/>
      <c r="C39" s="41"/>
      <c r="D39" s="41"/>
    </row>
    <row r="40" spans="2:6" x14ac:dyDescent="0.3">
      <c r="F40" s="56"/>
    </row>
  </sheetData>
  <sheetProtection sheet="1" objects="1" scenarios="1"/>
  <mergeCells count="2">
    <mergeCell ref="B2:C2"/>
    <mergeCell ref="B3:C3"/>
  </mergeCells>
  <phoneticPr fontId="2" type="noConversion"/>
  <conditionalFormatting sqref="F4:F15">
    <cfRule type="cellIs" dxfId="37" priority="1" operator="greaterThan">
      <formula>1</formula>
    </cfRule>
    <cfRule type="cellIs" dxfId="36" priority="2" stopIfTrue="1" operator="equal">
      <formula>""</formula>
    </cfRule>
    <cfRule type="cellIs" dxfId="35" priority="3" stopIfTrue="1" operator="equal">
      <formula>1</formula>
    </cfRule>
    <cfRule type="cellIs" dxfId="34" priority="15" stopIfTrue="1" operator="lessThan">
      <formula>0.6</formula>
    </cfRule>
    <cfRule type="cellIs" dxfId="33" priority="16" stopIfTrue="1" operator="lessThan">
      <formula>0.8</formula>
    </cfRule>
    <cfRule type="cellIs" dxfId="32" priority="17" stopIfTrue="1" operator="lessThan">
      <formula>1</formula>
    </cfRule>
  </conditionalFormatting>
  <conditionalFormatting sqref="F16:F17 F19 F34:F37">
    <cfRule type="cellIs" dxfId="31" priority="6" stopIfTrue="1" operator="between">
      <formula>1</formula>
      <formula>40</formula>
    </cfRule>
    <cfRule type="cellIs" dxfId="30" priority="7" stopIfTrue="1" operator="between">
      <formula>41</formula>
      <formula>60</formula>
    </cfRule>
    <cfRule type="cellIs" dxfId="29" priority="8" stopIfTrue="1" operator="greaterThan">
      <formula>80</formula>
    </cfRule>
  </conditionalFormatting>
  <conditionalFormatting sqref="F21">
    <cfRule type="cellIs" dxfId="28" priority="11" stopIfTrue="1" operator="equal">
      <formula>""</formula>
    </cfRule>
    <cfRule type="cellIs" dxfId="27" priority="12" stopIfTrue="1" operator="notEqual">
      <formula>0</formula>
    </cfRule>
  </conditionalFormatting>
  <conditionalFormatting sqref="F23">
    <cfRule type="cellIs" dxfId="26" priority="9" stopIfTrue="1" operator="equal">
      <formula>""</formula>
    </cfRule>
    <cfRule type="cellIs" dxfId="25" priority="10" stopIfTrue="1" operator="notEqual">
      <formula>0</formula>
    </cfRule>
  </conditionalFormatting>
  <conditionalFormatting sqref="F25">
    <cfRule type="cellIs" dxfId="24" priority="13" stopIfTrue="1" operator="equal">
      <formula>""</formula>
    </cfRule>
    <cfRule type="cellIs" dxfId="23" priority="14" stopIfTrue="1" operator="notEqual">
      <formula>0</formula>
    </cfRule>
  </conditionalFormatting>
  <conditionalFormatting sqref="F27">
    <cfRule type="cellIs" dxfId="22" priority="4" stopIfTrue="1" operator="equal">
      <formula>""</formula>
    </cfRule>
    <cfRule type="cellIs" dxfId="21" priority="5" stopIfTrue="1" operator="notEqual">
      <formula>0</formula>
    </cfRule>
  </conditionalFormatting>
  <pageMargins left="1.3385826771653544" right="0.59055118110236227" top="1.6535433070866143" bottom="0.23622047244094491" header="0.86614173228346458" footer="0.15748031496062992"/>
  <pageSetup paperSize="9" orientation="portrait" r:id="rId1"/>
  <headerFooter alignWithMargins="0">
    <oddHeader>&amp;C&amp;16leerlingprofiel - getal van de dag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namen</vt:lpstr>
      <vt:lpstr>scores</vt:lpstr>
      <vt:lpstr>leerlingprofiel</vt:lpstr>
      <vt:lpstr>leerlingprofiel!Afdrukbereik</vt:lpstr>
      <vt:lpstr>scores!Afdrukbereik</vt:lpstr>
    </vt:vector>
  </TitlesOfParts>
  <Company>Thuis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Directie PCB De Regenboog | Harrie Meinen</cp:lastModifiedBy>
  <cp:lastPrinted>2025-12-15T08:40:35Z</cp:lastPrinted>
  <dcterms:created xsi:type="dcterms:W3CDTF">2009-09-30T19:15:06Z</dcterms:created>
  <dcterms:modified xsi:type="dcterms:W3CDTF">2025-12-15T08:41:47Z</dcterms:modified>
</cp:coreProperties>
</file>